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Ex1.xml" ContentType="application/vnd.ms-office.chartex+xml"/>
  <Override PartName="/xl/charts/style44.xml" ContentType="application/vnd.ms-office.chartstyle+xml"/>
  <Override PartName="/xl/charts/colors44.xml" ContentType="application/vnd.ms-office.chartcolorstyle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6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7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.xml" ContentType="application/vnd.openxmlformats-officedocument.drawing+xml"/>
  <Override PartName="/xl/charts/chart58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9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0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1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2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3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4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65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6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7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8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9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1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8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2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3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84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85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6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7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8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bnquebec.ca\BAnQ\Perso\lucile.niort\BAnQ\PROJETS\LECTEUR NUMERIQUE\"/>
    </mc:Choice>
  </mc:AlternateContent>
  <xr:revisionPtr revIDLastSave="0" documentId="8_{50A7D988-CBAC-4E97-A63F-81439C1C2C59}" xr6:coauthVersionLast="47" xr6:coauthVersionMax="47" xr10:uidLastSave="{00000000-0000-0000-0000-000000000000}"/>
  <bookViews>
    <workbookView xWindow="28680" yWindow="-120" windowWidth="29040" windowHeight="15840" tabRatio="835" xr2:uid="{62BBDA56-C2B6-4583-AFF7-201DDA42B257}"/>
  </bookViews>
  <sheets>
    <sheet name="SOMMAIRE" sheetId="13" r:id="rId1"/>
    <sheet name="1.GÉNÉRAL" sheetId="1" r:id="rId2"/>
    <sheet name="2.EMPRUNTS" sheetId="5" r:id="rId3"/>
    <sheet name="3.SEGMENTATION" sheetId="8" r:id="rId4"/>
    <sheet name="4.SEGMENTATION" sheetId="15" r:id="rId5"/>
    <sheet name="5.COLLECTION PHYSIQUE" sheetId="17" r:id="rId6"/>
    <sheet name="SCRIPT_REQUÊTE SQL" sheetId="16" r:id="rId7"/>
    <sheet name="ZONE 650V" sheetId="9" state="hidden" r:id="rId8"/>
    <sheet name="NOTES" sheetId="4" state="hidden" r:id="rId9"/>
    <sheet name="Feuil1" sheetId="6" state="hidden" r:id="rId10"/>
    <sheet name="Feuil2" sheetId="2" state="hidden" r:id="rId11"/>
  </sheets>
  <definedNames>
    <definedName name="_xlchart.v1.0" hidden="1">'3.SEGMENTATION'!$B$12:$B$14</definedName>
    <definedName name="_xlchart.v1.1" hidden="1">'3.SEGMENTATION'!$C$12:$C$14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9" i="17" l="1"/>
  <c r="P90" i="17"/>
  <c r="P91" i="17"/>
  <c r="P92" i="17"/>
  <c r="P93" i="17"/>
  <c r="P94" i="17"/>
  <c r="P95" i="17"/>
  <c r="P96" i="17"/>
  <c r="P97" i="17"/>
  <c r="P98" i="17"/>
  <c r="P88" i="17"/>
  <c r="N89" i="17"/>
  <c r="N90" i="17"/>
  <c r="N91" i="17"/>
  <c r="N92" i="17"/>
  <c r="N93" i="17"/>
  <c r="N94" i="17"/>
  <c r="N95" i="17"/>
  <c r="N96" i="17"/>
  <c r="N97" i="17"/>
  <c r="N98" i="17"/>
  <c r="N88" i="17"/>
  <c r="L89" i="17"/>
  <c r="L90" i="17"/>
  <c r="L91" i="17"/>
  <c r="L92" i="17"/>
  <c r="L93" i="17"/>
  <c r="L99" i="17" s="1"/>
  <c r="L94" i="17"/>
  <c r="L95" i="17"/>
  <c r="L96" i="17"/>
  <c r="L97" i="17"/>
  <c r="L98" i="17"/>
  <c r="L88" i="17"/>
  <c r="J89" i="17"/>
  <c r="J90" i="17"/>
  <c r="J91" i="17"/>
  <c r="J92" i="17"/>
  <c r="J93" i="17"/>
  <c r="J94" i="17"/>
  <c r="J95" i="17"/>
  <c r="J96" i="17"/>
  <c r="J97" i="17"/>
  <c r="J98" i="17"/>
  <c r="J88" i="17"/>
  <c r="H89" i="17"/>
  <c r="H90" i="17"/>
  <c r="H91" i="17"/>
  <c r="H92" i="17"/>
  <c r="H93" i="17"/>
  <c r="H94" i="17"/>
  <c r="H95" i="17"/>
  <c r="H96" i="17"/>
  <c r="H97" i="17"/>
  <c r="H98" i="17"/>
  <c r="H88" i="17"/>
  <c r="P99" i="17"/>
  <c r="F89" i="17"/>
  <c r="F90" i="17"/>
  <c r="F91" i="17"/>
  <c r="F92" i="17"/>
  <c r="F93" i="17"/>
  <c r="F94" i="17"/>
  <c r="F95" i="17"/>
  <c r="F96" i="17"/>
  <c r="F97" i="17"/>
  <c r="F98" i="17"/>
  <c r="F99" i="17" s="1"/>
  <c r="F88" i="17"/>
  <c r="D99" i="17"/>
  <c r="D89" i="17"/>
  <c r="D90" i="17"/>
  <c r="D91" i="17"/>
  <c r="D92" i="17"/>
  <c r="D93" i="17"/>
  <c r="D94" i="17"/>
  <c r="D95" i="17"/>
  <c r="D96" i="17"/>
  <c r="D97" i="17"/>
  <c r="D98" i="17"/>
  <c r="D88" i="17"/>
  <c r="N99" i="17" l="1"/>
  <c r="J99" i="17"/>
  <c r="H99" i="17"/>
  <c r="F71" i="17"/>
  <c r="F72" i="17"/>
  <c r="F73" i="17"/>
  <c r="F74" i="17"/>
  <c r="F75" i="17"/>
  <c r="F76" i="17"/>
  <c r="F77" i="17"/>
  <c r="F70" i="17"/>
  <c r="D71" i="17"/>
  <c r="D72" i="17"/>
  <c r="D73" i="17"/>
  <c r="D74" i="17"/>
  <c r="D75" i="17"/>
  <c r="D76" i="17"/>
  <c r="D77" i="17"/>
  <c r="D70" i="17"/>
  <c r="P71" i="17"/>
  <c r="P72" i="17"/>
  <c r="P73" i="17"/>
  <c r="P74" i="17"/>
  <c r="P75" i="17"/>
  <c r="P76" i="17"/>
  <c r="P77" i="17"/>
  <c r="P70" i="17"/>
  <c r="N71" i="17"/>
  <c r="N72" i="17"/>
  <c r="N73" i="17"/>
  <c r="N74" i="17"/>
  <c r="N75" i="17"/>
  <c r="N76" i="17"/>
  <c r="N77" i="17"/>
  <c r="N70" i="17"/>
  <c r="L71" i="17"/>
  <c r="L72" i="17"/>
  <c r="L73" i="17"/>
  <c r="L74" i="17"/>
  <c r="L75" i="17"/>
  <c r="L76" i="17"/>
  <c r="L77" i="17"/>
  <c r="L70" i="17"/>
  <c r="J71" i="17"/>
  <c r="J72" i="17"/>
  <c r="J73" i="17"/>
  <c r="J74" i="17"/>
  <c r="J75" i="17"/>
  <c r="J76" i="17"/>
  <c r="J77" i="17"/>
  <c r="J70" i="17"/>
  <c r="H71" i="17"/>
  <c r="H72" i="17"/>
  <c r="H73" i="17"/>
  <c r="H74" i="17"/>
  <c r="H75" i="17"/>
  <c r="H76" i="17"/>
  <c r="H77" i="17"/>
  <c r="H70" i="17"/>
  <c r="P47" i="17"/>
  <c r="P48" i="17"/>
  <c r="P49" i="17"/>
  <c r="P50" i="17"/>
  <c r="P51" i="17"/>
  <c r="P46" i="17"/>
  <c r="N47" i="17"/>
  <c r="N48" i="17"/>
  <c r="N49" i="17"/>
  <c r="N50" i="17"/>
  <c r="N51" i="17"/>
  <c r="N46" i="17"/>
  <c r="L47" i="17"/>
  <c r="L48" i="17"/>
  <c r="L49" i="17"/>
  <c r="L50" i="17"/>
  <c r="L51" i="17"/>
  <c r="L46" i="17"/>
  <c r="J47" i="17"/>
  <c r="J48" i="17"/>
  <c r="J49" i="17"/>
  <c r="J50" i="17"/>
  <c r="J51" i="17"/>
  <c r="J46" i="17"/>
  <c r="H47" i="17"/>
  <c r="H48" i="17"/>
  <c r="H49" i="17"/>
  <c r="H50" i="17"/>
  <c r="H51" i="17"/>
  <c r="H46" i="17"/>
  <c r="F47" i="17"/>
  <c r="F48" i="17"/>
  <c r="F49" i="17"/>
  <c r="F50" i="17"/>
  <c r="F51" i="17"/>
  <c r="F46" i="17"/>
  <c r="D47" i="17"/>
  <c r="D48" i="17"/>
  <c r="D49" i="17"/>
  <c r="D50" i="17"/>
  <c r="D51" i="17"/>
  <c r="D46" i="17"/>
  <c r="F29" i="17"/>
  <c r="P31" i="17"/>
  <c r="N31" i="17"/>
  <c r="L31" i="17"/>
  <c r="J31" i="17"/>
  <c r="H31" i="17"/>
  <c r="F31" i="17"/>
  <c r="D31" i="17"/>
  <c r="P30" i="17"/>
  <c r="N30" i="17"/>
  <c r="L30" i="17"/>
  <c r="J30" i="17"/>
  <c r="H30" i="17"/>
  <c r="F30" i="17"/>
  <c r="D30" i="17"/>
  <c r="P29" i="17"/>
  <c r="N29" i="17"/>
  <c r="L29" i="17"/>
  <c r="J29" i="17"/>
  <c r="H29" i="17"/>
  <c r="D29" i="17"/>
  <c r="P13" i="17"/>
  <c r="P14" i="17"/>
  <c r="P15" i="17"/>
  <c r="P12" i="17"/>
  <c r="N13" i="17"/>
  <c r="N14" i="17"/>
  <c r="N15" i="17"/>
  <c r="N12" i="17"/>
  <c r="L13" i="17"/>
  <c r="L14" i="17"/>
  <c r="L15" i="17"/>
  <c r="L12" i="17"/>
  <c r="J13" i="17"/>
  <c r="J14" i="17"/>
  <c r="J15" i="17"/>
  <c r="J12" i="17"/>
  <c r="F13" i="17"/>
  <c r="F14" i="17"/>
  <c r="F15" i="17"/>
  <c r="F12" i="17"/>
  <c r="D13" i="17"/>
  <c r="D14" i="17"/>
  <c r="D15" i="17"/>
  <c r="D12" i="17"/>
  <c r="H13" i="17"/>
  <c r="H14" i="17"/>
  <c r="H15" i="17"/>
  <c r="H12" i="17"/>
  <c r="D448" i="15"/>
  <c r="E448" i="15"/>
  <c r="F448" i="15"/>
  <c r="G448" i="15"/>
  <c r="H448" i="15"/>
  <c r="I448" i="15"/>
  <c r="J448" i="15"/>
  <c r="K448" i="15"/>
  <c r="L448" i="15"/>
  <c r="M448" i="15"/>
  <c r="N448" i="15"/>
  <c r="O448" i="15"/>
  <c r="P448" i="15"/>
  <c r="C448" i="15"/>
  <c r="AY401" i="15"/>
  <c r="BC401" i="15"/>
  <c r="BC411" i="15" s="1"/>
  <c r="AY402" i="15"/>
  <c r="BC402" i="15"/>
  <c r="AY403" i="15"/>
  <c r="AZ403" i="15" s="1"/>
  <c r="BC403" i="15"/>
  <c r="AY404" i="15"/>
  <c r="AZ404" i="15" s="1"/>
  <c r="BC404" i="15"/>
  <c r="AY405" i="15"/>
  <c r="BC405" i="15"/>
  <c r="BD405" i="15" s="1"/>
  <c r="AY406" i="15"/>
  <c r="AZ406" i="15" s="1"/>
  <c r="BC406" i="15"/>
  <c r="AY407" i="15"/>
  <c r="BC407" i="15"/>
  <c r="AY408" i="15"/>
  <c r="AZ408" i="15" s="1"/>
  <c r="BC408" i="15"/>
  <c r="AY409" i="15"/>
  <c r="BC409" i="15"/>
  <c r="BD409" i="15" s="1"/>
  <c r="AY411" i="15"/>
  <c r="AZ402" i="15" s="1"/>
  <c r="AY415" i="15"/>
  <c r="BC415" i="15"/>
  <c r="AY416" i="15"/>
  <c r="BC416" i="15"/>
  <c r="AY417" i="15"/>
  <c r="BC417" i="15"/>
  <c r="AY418" i="15"/>
  <c r="BC418" i="15"/>
  <c r="AY419" i="15"/>
  <c r="BC419" i="15"/>
  <c r="AY420" i="15"/>
  <c r="BC420" i="15"/>
  <c r="AY421" i="15"/>
  <c r="BC421" i="15"/>
  <c r="AY422" i="15"/>
  <c r="BC422" i="15"/>
  <c r="AY423" i="15"/>
  <c r="BC423" i="15"/>
  <c r="AY429" i="15"/>
  <c r="BC429" i="15"/>
  <c r="AY430" i="15"/>
  <c r="BC430" i="15"/>
  <c r="AY431" i="15"/>
  <c r="BC431" i="15"/>
  <c r="AY432" i="15"/>
  <c r="BC432" i="15"/>
  <c r="AY433" i="15"/>
  <c r="AY439" i="15" s="1"/>
  <c r="BC433" i="15"/>
  <c r="AY434" i="15"/>
  <c r="AZ434" i="15" s="1"/>
  <c r="BC434" i="15"/>
  <c r="AY435" i="15"/>
  <c r="AZ435" i="15" s="1"/>
  <c r="BC435" i="15"/>
  <c r="AY436" i="15"/>
  <c r="BC436" i="15"/>
  <c r="AY437" i="15"/>
  <c r="AZ437" i="15" s="1"/>
  <c r="BC437" i="15"/>
  <c r="Q423" i="15"/>
  <c r="O423" i="15"/>
  <c r="P417" i="15" s="1"/>
  <c r="M423" i="15"/>
  <c r="N421" i="15" s="1"/>
  <c r="K423" i="15"/>
  <c r="L417" i="15" s="1"/>
  <c r="I423" i="15"/>
  <c r="G423" i="15"/>
  <c r="H421" i="15" s="1"/>
  <c r="E423" i="15"/>
  <c r="F417" i="15" s="1"/>
  <c r="C423" i="15"/>
  <c r="D421" i="15" s="1"/>
  <c r="Q421" i="15"/>
  <c r="N422" i="15" s="1"/>
  <c r="I421" i="15"/>
  <c r="D422" i="15" s="1"/>
  <c r="Q419" i="15"/>
  <c r="N420" i="15" s="1"/>
  <c r="I419" i="15"/>
  <c r="H420" i="15" s="1"/>
  <c r="Q417" i="15"/>
  <c r="N418" i="15" s="1"/>
  <c r="I417" i="15"/>
  <c r="D418" i="15" s="1"/>
  <c r="O411" i="15"/>
  <c r="P409" i="15" s="1"/>
  <c r="M411" i="15"/>
  <c r="N409" i="15" s="1"/>
  <c r="K411" i="15"/>
  <c r="L409" i="15" s="1"/>
  <c r="G411" i="15"/>
  <c r="H405" i="15" s="1"/>
  <c r="E411" i="15"/>
  <c r="F407" i="15" s="1"/>
  <c r="C411" i="15"/>
  <c r="D407" i="15" s="1"/>
  <c r="Q409" i="15"/>
  <c r="P410" i="15" s="1"/>
  <c r="I409" i="15"/>
  <c r="H410" i="15" s="1"/>
  <c r="Q407" i="15"/>
  <c r="P408" i="15" s="1"/>
  <c r="I407" i="15"/>
  <c r="H408" i="15" s="1"/>
  <c r="Q405" i="15"/>
  <c r="P406" i="15" s="1"/>
  <c r="I405" i="15"/>
  <c r="H406" i="15" s="1"/>
  <c r="O397" i="15"/>
  <c r="P395" i="15" s="1"/>
  <c r="M397" i="15"/>
  <c r="N393" i="15" s="1"/>
  <c r="K397" i="15"/>
  <c r="L391" i="15" s="1"/>
  <c r="G397" i="15"/>
  <c r="H395" i="15" s="1"/>
  <c r="E397" i="15"/>
  <c r="F393" i="15" s="1"/>
  <c r="C397" i="15"/>
  <c r="D395" i="15" s="1"/>
  <c r="Q395" i="15"/>
  <c r="I395" i="15"/>
  <c r="F396" i="15" s="1"/>
  <c r="Q393" i="15"/>
  <c r="P394" i="15" s="1"/>
  <c r="I393" i="15"/>
  <c r="F394" i="15" s="1"/>
  <c r="Q391" i="15"/>
  <c r="P392" i="15" s="1"/>
  <c r="I391" i="15"/>
  <c r="F392" i="15" s="1"/>
  <c r="I348" i="15"/>
  <c r="H348" i="15"/>
  <c r="G348" i="15"/>
  <c r="F348" i="15"/>
  <c r="E348" i="15"/>
  <c r="D348" i="15"/>
  <c r="C348" i="15"/>
  <c r="I369" i="15"/>
  <c r="H369" i="15"/>
  <c r="G369" i="15"/>
  <c r="F369" i="15"/>
  <c r="E369" i="15"/>
  <c r="D369" i="15"/>
  <c r="C369" i="15"/>
  <c r="I336" i="15"/>
  <c r="H336" i="15"/>
  <c r="G336" i="15"/>
  <c r="F336" i="15"/>
  <c r="E336" i="15"/>
  <c r="D336" i="15"/>
  <c r="C336" i="15"/>
  <c r="I329" i="15"/>
  <c r="H329" i="15"/>
  <c r="G329" i="15"/>
  <c r="F329" i="15"/>
  <c r="E329" i="15"/>
  <c r="D329" i="15"/>
  <c r="C329" i="15"/>
  <c r="I320" i="15"/>
  <c r="H320" i="15"/>
  <c r="G320" i="15"/>
  <c r="F320" i="15"/>
  <c r="E320" i="15"/>
  <c r="D320" i="15"/>
  <c r="C320" i="15"/>
  <c r="J78" i="17" l="1"/>
  <c r="L78" i="17"/>
  <c r="D78" i="17"/>
  <c r="H78" i="17"/>
  <c r="L52" i="17"/>
  <c r="D52" i="17"/>
  <c r="N78" i="17"/>
  <c r="N52" i="17"/>
  <c r="P52" i="17"/>
  <c r="F78" i="17"/>
  <c r="J52" i="17"/>
  <c r="D32" i="17"/>
  <c r="F52" i="17"/>
  <c r="P78" i="17"/>
  <c r="H52" i="17"/>
  <c r="P32" i="17"/>
  <c r="N32" i="17"/>
  <c r="L32" i="17"/>
  <c r="H32" i="17"/>
  <c r="J32" i="17"/>
  <c r="F16" i="17"/>
  <c r="F32" i="17"/>
  <c r="J16" i="17"/>
  <c r="N16" i="17"/>
  <c r="D16" i="17"/>
  <c r="H16" i="17"/>
  <c r="L16" i="17"/>
  <c r="P16" i="17"/>
  <c r="AZ432" i="15"/>
  <c r="AZ430" i="15"/>
  <c r="AZ431" i="15"/>
  <c r="AZ429" i="15"/>
  <c r="BD407" i="15"/>
  <c r="BD403" i="15"/>
  <c r="AZ436" i="15"/>
  <c r="BD402" i="15"/>
  <c r="BD404" i="15"/>
  <c r="BD406" i="15"/>
  <c r="BD408" i="15"/>
  <c r="AZ409" i="15"/>
  <c r="AZ407" i="15"/>
  <c r="AZ405" i="15"/>
  <c r="AZ433" i="15"/>
  <c r="BD401" i="15"/>
  <c r="BD411" i="15" s="1"/>
  <c r="AZ401" i="15"/>
  <c r="AZ411" i="15" s="1"/>
  <c r="BC439" i="15"/>
  <c r="BD416" i="15"/>
  <c r="BD418" i="15"/>
  <c r="BC425" i="15"/>
  <c r="AZ415" i="15"/>
  <c r="AY425" i="15"/>
  <c r="AZ422" i="15" s="1"/>
  <c r="F421" i="15"/>
  <c r="N417" i="15"/>
  <c r="D405" i="15"/>
  <c r="N405" i="15"/>
  <c r="N391" i="15"/>
  <c r="L393" i="15"/>
  <c r="D409" i="15"/>
  <c r="N407" i="15"/>
  <c r="F409" i="15"/>
  <c r="H409" i="15"/>
  <c r="N419" i="15"/>
  <c r="F395" i="15"/>
  <c r="H407" i="15"/>
  <c r="D417" i="15"/>
  <c r="Q397" i="15"/>
  <c r="F405" i="15"/>
  <c r="D420" i="15"/>
  <c r="N392" i="15"/>
  <c r="L395" i="15"/>
  <c r="D419" i="15"/>
  <c r="N395" i="15"/>
  <c r="N397" i="15" s="1"/>
  <c r="F419" i="15"/>
  <c r="L421" i="15"/>
  <c r="L419" i="15"/>
  <c r="F422" i="15"/>
  <c r="L394" i="15"/>
  <c r="H422" i="15"/>
  <c r="F418" i="15"/>
  <c r="P419" i="15"/>
  <c r="L392" i="15"/>
  <c r="H417" i="15"/>
  <c r="H418" i="15"/>
  <c r="D391" i="15"/>
  <c r="N394" i="15"/>
  <c r="L396" i="15"/>
  <c r="I411" i="15"/>
  <c r="F420" i="15"/>
  <c r="P421" i="15"/>
  <c r="F391" i="15"/>
  <c r="D393" i="15"/>
  <c r="N396" i="15"/>
  <c r="P405" i="15"/>
  <c r="P407" i="15"/>
  <c r="H419" i="15"/>
  <c r="P396" i="15"/>
  <c r="D406" i="15"/>
  <c r="D408" i="15"/>
  <c r="D410" i="15"/>
  <c r="H391" i="15"/>
  <c r="H392" i="15"/>
  <c r="H393" i="15"/>
  <c r="H394" i="15"/>
  <c r="H396" i="15"/>
  <c r="L405" i="15"/>
  <c r="L406" i="15"/>
  <c r="L407" i="15"/>
  <c r="L408" i="15"/>
  <c r="L410" i="15"/>
  <c r="P418" i="15"/>
  <c r="P420" i="15"/>
  <c r="P422" i="15"/>
  <c r="N406" i="15"/>
  <c r="N408" i="15"/>
  <c r="N410" i="15"/>
  <c r="Q411" i="15"/>
  <c r="P391" i="15"/>
  <c r="P393" i="15"/>
  <c r="I397" i="15"/>
  <c r="F406" i="15"/>
  <c r="F408" i="15"/>
  <c r="F410" i="15"/>
  <c r="D392" i="15"/>
  <c r="D394" i="15"/>
  <c r="D396" i="15"/>
  <c r="L418" i="15"/>
  <c r="Q418" i="15" s="1"/>
  <c r="L420" i="15"/>
  <c r="Q420" i="15" s="1"/>
  <c r="L422" i="15"/>
  <c r="Q422" i="15" s="1"/>
  <c r="I300" i="15"/>
  <c r="H300" i="15"/>
  <c r="G300" i="15"/>
  <c r="F300" i="15"/>
  <c r="E300" i="15"/>
  <c r="D300" i="15"/>
  <c r="C300" i="15"/>
  <c r="I289" i="15"/>
  <c r="H289" i="15"/>
  <c r="G289" i="15"/>
  <c r="F289" i="15"/>
  <c r="E289" i="15"/>
  <c r="D289" i="15"/>
  <c r="C289" i="15"/>
  <c r="I277" i="15"/>
  <c r="H277" i="15"/>
  <c r="G277" i="15"/>
  <c r="F277" i="15"/>
  <c r="E277" i="15"/>
  <c r="D277" i="15"/>
  <c r="C277" i="15"/>
  <c r="I256" i="15"/>
  <c r="H256" i="15"/>
  <c r="G256" i="15"/>
  <c r="F256" i="15"/>
  <c r="E256" i="15"/>
  <c r="D256" i="15"/>
  <c r="C256" i="15"/>
  <c r="I246" i="15"/>
  <c r="H246" i="15"/>
  <c r="G246" i="15"/>
  <c r="F246" i="15"/>
  <c r="E246" i="15"/>
  <c r="D246" i="15"/>
  <c r="C246" i="15"/>
  <c r="I236" i="15"/>
  <c r="H236" i="15"/>
  <c r="G236" i="15"/>
  <c r="F236" i="15"/>
  <c r="E236" i="15"/>
  <c r="D236" i="15"/>
  <c r="C236" i="15"/>
  <c r="C179" i="15"/>
  <c r="D178" i="15" s="1"/>
  <c r="E179" i="15"/>
  <c r="F178" i="15" s="1"/>
  <c r="G179" i="15"/>
  <c r="H177" i="15" s="1"/>
  <c r="I179" i="15"/>
  <c r="J175" i="15" s="1"/>
  <c r="K179" i="15"/>
  <c r="L176" i="15" s="1"/>
  <c r="M179" i="15"/>
  <c r="N177" i="15" s="1"/>
  <c r="O179" i="15"/>
  <c r="P176" i="15" s="1"/>
  <c r="C192" i="15"/>
  <c r="D189" i="15" s="1"/>
  <c r="E192" i="15"/>
  <c r="F191" i="15" s="1"/>
  <c r="G192" i="15"/>
  <c r="H188" i="15" s="1"/>
  <c r="I192" i="15"/>
  <c r="J189" i="15" s="1"/>
  <c r="K192" i="15"/>
  <c r="L188" i="15" s="1"/>
  <c r="M192" i="15"/>
  <c r="N189" i="15" s="1"/>
  <c r="O192" i="15"/>
  <c r="P191" i="15" s="1"/>
  <c r="C206" i="15"/>
  <c r="D201" i="15" s="1"/>
  <c r="E206" i="15"/>
  <c r="F205" i="15" s="1"/>
  <c r="G206" i="15"/>
  <c r="H203" i="15" s="1"/>
  <c r="I206" i="15"/>
  <c r="J203" i="15" s="1"/>
  <c r="K206" i="15"/>
  <c r="L205" i="15" s="1"/>
  <c r="M206" i="15"/>
  <c r="N204" i="15" s="1"/>
  <c r="O206" i="15"/>
  <c r="P205" i="15" s="1"/>
  <c r="C219" i="15"/>
  <c r="D218" i="15" s="1"/>
  <c r="E219" i="15"/>
  <c r="F216" i="15" s="1"/>
  <c r="G219" i="15"/>
  <c r="H217" i="15" s="1"/>
  <c r="I219" i="15"/>
  <c r="J216" i="15" s="1"/>
  <c r="K219" i="15"/>
  <c r="L217" i="15" s="1"/>
  <c r="M219" i="15"/>
  <c r="N214" i="15" s="1"/>
  <c r="O219" i="15"/>
  <c r="P217" i="15" s="1"/>
  <c r="D98" i="15"/>
  <c r="F98" i="15"/>
  <c r="H98" i="15"/>
  <c r="J98" i="15"/>
  <c r="L98" i="15"/>
  <c r="N98" i="15"/>
  <c r="P98" i="15"/>
  <c r="D99" i="15"/>
  <c r="F99" i="15"/>
  <c r="H99" i="15"/>
  <c r="J99" i="15"/>
  <c r="L99" i="15"/>
  <c r="N99" i="15"/>
  <c r="P99" i="15"/>
  <c r="D100" i="15"/>
  <c r="F100" i="15"/>
  <c r="H100" i="15"/>
  <c r="J100" i="15"/>
  <c r="L100" i="15"/>
  <c r="N100" i="15"/>
  <c r="P100" i="15"/>
  <c r="D101" i="15"/>
  <c r="F101" i="15"/>
  <c r="H101" i="15"/>
  <c r="J101" i="15"/>
  <c r="L101" i="15"/>
  <c r="N101" i="15"/>
  <c r="P101" i="15"/>
  <c r="D102" i="15"/>
  <c r="F102" i="15"/>
  <c r="H102" i="15"/>
  <c r="J102" i="15"/>
  <c r="L102" i="15"/>
  <c r="N102" i="15"/>
  <c r="P102" i="15"/>
  <c r="D103" i="15"/>
  <c r="F103" i="15"/>
  <c r="H103" i="15"/>
  <c r="J103" i="15"/>
  <c r="L103" i="15"/>
  <c r="N103" i="15"/>
  <c r="P103" i="15"/>
  <c r="D104" i="15"/>
  <c r="F104" i="15"/>
  <c r="H104" i="15"/>
  <c r="J104" i="15"/>
  <c r="L104" i="15"/>
  <c r="N104" i="15"/>
  <c r="P104" i="15"/>
  <c r="D105" i="15"/>
  <c r="F105" i="15"/>
  <c r="H105" i="15"/>
  <c r="J105" i="15"/>
  <c r="L105" i="15"/>
  <c r="N105" i="15"/>
  <c r="P105" i="15"/>
  <c r="D116" i="15"/>
  <c r="F116" i="15"/>
  <c r="H116" i="15"/>
  <c r="J116" i="15"/>
  <c r="L116" i="15"/>
  <c r="N116" i="15"/>
  <c r="P116" i="15"/>
  <c r="D117" i="15"/>
  <c r="F117" i="15"/>
  <c r="H117" i="15"/>
  <c r="J117" i="15"/>
  <c r="L117" i="15"/>
  <c r="N117" i="15"/>
  <c r="P117" i="15"/>
  <c r="D118" i="15"/>
  <c r="F118" i="15"/>
  <c r="H118" i="15"/>
  <c r="J118" i="15"/>
  <c r="L118" i="15"/>
  <c r="N118" i="15"/>
  <c r="P118" i="15"/>
  <c r="D119" i="15"/>
  <c r="F119" i="15"/>
  <c r="H119" i="15"/>
  <c r="J119" i="15"/>
  <c r="L119" i="15"/>
  <c r="N119" i="15"/>
  <c r="P119" i="15"/>
  <c r="D120" i="15"/>
  <c r="F120" i="15"/>
  <c r="H120" i="15"/>
  <c r="J120" i="15"/>
  <c r="L120" i="15"/>
  <c r="N120" i="15"/>
  <c r="P120" i="15"/>
  <c r="D121" i="15"/>
  <c r="F121" i="15"/>
  <c r="H121" i="15"/>
  <c r="J121" i="15"/>
  <c r="L121" i="15"/>
  <c r="N121" i="15"/>
  <c r="P121" i="15"/>
  <c r="D122" i="15"/>
  <c r="F122" i="15"/>
  <c r="H122" i="15"/>
  <c r="J122" i="15"/>
  <c r="L122" i="15"/>
  <c r="N122" i="15"/>
  <c r="P122" i="15"/>
  <c r="D123" i="15"/>
  <c r="F123" i="15"/>
  <c r="H123" i="15"/>
  <c r="J123" i="15"/>
  <c r="L123" i="15"/>
  <c r="N123" i="15"/>
  <c r="P123" i="15"/>
  <c r="D134" i="15"/>
  <c r="F134" i="15"/>
  <c r="H134" i="15"/>
  <c r="J134" i="15"/>
  <c r="L134" i="15"/>
  <c r="N134" i="15"/>
  <c r="P134" i="15"/>
  <c r="D135" i="15"/>
  <c r="F135" i="15"/>
  <c r="H135" i="15"/>
  <c r="J135" i="15"/>
  <c r="L135" i="15"/>
  <c r="N135" i="15"/>
  <c r="P135" i="15"/>
  <c r="D136" i="15"/>
  <c r="F136" i="15"/>
  <c r="H136" i="15"/>
  <c r="J136" i="15"/>
  <c r="L136" i="15"/>
  <c r="N136" i="15"/>
  <c r="P136" i="15"/>
  <c r="D137" i="15"/>
  <c r="F137" i="15"/>
  <c r="H137" i="15"/>
  <c r="J137" i="15"/>
  <c r="L137" i="15"/>
  <c r="N137" i="15"/>
  <c r="P137" i="15"/>
  <c r="D138" i="15"/>
  <c r="F138" i="15"/>
  <c r="H138" i="15"/>
  <c r="J138" i="15"/>
  <c r="L138" i="15"/>
  <c r="N138" i="15"/>
  <c r="P138" i="15"/>
  <c r="D139" i="15"/>
  <c r="F139" i="15"/>
  <c r="H139" i="15"/>
  <c r="J139" i="15"/>
  <c r="L139" i="15"/>
  <c r="N139" i="15"/>
  <c r="P139" i="15"/>
  <c r="D140" i="15"/>
  <c r="F140" i="15"/>
  <c r="H140" i="15"/>
  <c r="J140" i="15"/>
  <c r="L140" i="15"/>
  <c r="N140" i="15"/>
  <c r="P140" i="15"/>
  <c r="D141" i="15"/>
  <c r="F141" i="15"/>
  <c r="H141" i="15"/>
  <c r="J141" i="15"/>
  <c r="L141" i="15"/>
  <c r="N141" i="15"/>
  <c r="P141" i="15"/>
  <c r="D153" i="15"/>
  <c r="F153" i="15"/>
  <c r="H153" i="15"/>
  <c r="J153" i="15"/>
  <c r="L153" i="15"/>
  <c r="N153" i="15"/>
  <c r="P153" i="15"/>
  <c r="D154" i="15"/>
  <c r="F154" i="15"/>
  <c r="H154" i="15"/>
  <c r="J154" i="15"/>
  <c r="L154" i="15"/>
  <c r="N154" i="15"/>
  <c r="P154" i="15"/>
  <c r="D155" i="15"/>
  <c r="F155" i="15"/>
  <c r="H155" i="15"/>
  <c r="J155" i="15"/>
  <c r="L155" i="15"/>
  <c r="N155" i="15"/>
  <c r="P155" i="15"/>
  <c r="D156" i="15"/>
  <c r="F156" i="15"/>
  <c r="H156" i="15"/>
  <c r="J156" i="15"/>
  <c r="L156" i="15"/>
  <c r="N156" i="15"/>
  <c r="P156" i="15"/>
  <c r="D157" i="15"/>
  <c r="F157" i="15"/>
  <c r="H157" i="15"/>
  <c r="J157" i="15"/>
  <c r="L157" i="15"/>
  <c r="N157" i="15"/>
  <c r="P157" i="15"/>
  <c r="D158" i="15"/>
  <c r="F158" i="15"/>
  <c r="H158" i="15"/>
  <c r="J158" i="15"/>
  <c r="L158" i="15"/>
  <c r="N158" i="15"/>
  <c r="P158" i="15"/>
  <c r="D159" i="15"/>
  <c r="F159" i="15"/>
  <c r="H159" i="15"/>
  <c r="J159" i="15"/>
  <c r="L159" i="15"/>
  <c r="N159" i="15"/>
  <c r="P159" i="15"/>
  <c r="D160" i="15"/>
  <c r="F160" i="15"/>
  <c r="H160" i="15"/>
  <c r="J160" i="15"/>
  <c r="L160" i="15"/>
  <c r="N160" i="15"/>
  <c r="P160" i="15"/>
  <c r="C13" i="15"/>
  <c r="C26" i="15"/>
  <c r="D25" i="15" s="1"/>
  <c r="E13" i="15"/>
  <c r="G13" i="15"/>
  <c r="I13" i="15"/>
  <c r="K13" i="15"/>
  <c r="M13" i="15"/>
  <c r="E26" i="15"/>
  <c r="F25" i="15" s="1"/>
  <c r="G26" i="15"/>
  <c r="H19" i="15" s="1"/>
  <c r="I26" i="15"/>
  <c r="J20" i="15" s="1"/>
  <c r="K26" i="15"/>
  <c r="L21" i="15" s="1"/>
  <c r="M26" i="15"/>
  <c r="N21" i="15" s="1"/>
  <c r="O26" i="15"/>
  <c r="P22" i="15" s="1"/>
  <c r="C44" i="15"/>
  <c r="D41" i="15" s="1"/>
  <c r="E44" i="15"/>
  <c r="F43" i="15" s="1"/>
  <c r="G44" i="15"/>
  <c r="H43" i="15" s="1"/>
  <c r="I44" i="15"/>
  <c r="J37" i="15" s="1"/>
  <c r="K44" i="15"/>
  <c r="L37" i="15" s="1"/>
  <c r="M44" i="15"/>
  <c r="N39" i="15" s="1"/>
  <c r="O44" i="15"/>
  <c r="P39" i="15" s="1"/>
  <c r="C49" i="15"/>
  <c r="E49" i="15"/>
  <c r="G49" i="15"/>
  <c r="I49" i="15"/>
  <c r="K49" i="15"/>
  <c r="M49" i="15"/>
  <c r="C62" i="15"/>
  <c r="D56" i="15" s="1"/>
  <c r="E62" i="15"/>
  <c r="F58" i="15" s="1"/>
  <c r="G62" i="15"/>
  <c r="H59" i="15" s="1"/>
  <c r="I62" i="15"/>
  <c r="J59" i="15" s="1"/>
  <c r="K62" i="15"/>
  <c r="L60" i="15" s="1"/>
  <c r="M62" i="15"/>
  <c r="N61" i="15" s="1"/>
  <c r="O62" i="15"/>
  <c r="P55" i="15" s="1"/>
  <c r="C68" i="15"/>
  <c r="E68" i="15"/>
  <c r="G68" i="15"/>
  <c r="I68" i="15"/>
  <c r="K68" i="15"/>
  <c r="M68" i="15"/>
  <c r="O68" i="15"/>
  <c r="C81" i="15"/>
  <c r="D80" i="15" s="1"/>
  <c r="E81" i="15"/>
  <c r="F74" i="15" s="1"/>
  <c r="G81" i="15"/>
  <c r="H76" i="15" s="1"/>
  <c r="I81" i="15"/>
  <c r="J77" i="15" s="1"/>
  <c r="K81" i="15"/>
  <c r="L77" i="15" s="1"/>
  <c r="M81" i="15"/>
  <c r="N78" i="15" s="1"/>
  <c r="O81" i="15"/>
  <c r="P80" i="15" s="1"/>
  <c r="I226" i="8"/>
  <c r="H226" i="8"/>
  <c r="G226" i="8"/>
  <c r="F226" i="8"/>
  <c r="E226" i="8"/>
  <c r="D226" i="8"/>
  <c r="C226" i="8"/>
  <c r="I225" i="8"/>
  <c r="H225" i="8"/>
  <c r="G225" i="8"/>
  <c r="F225" i="8"/>
  <c r="E225" i="8"/>
  <c r="D225" i="8"/>
  <c r="C225" i="8"/>
  <c r="C229" i="8"/>
  <c r="O197" i="8"/>
  <c r="P194" i="8" s="1"/>
  <c r="M197" i="8"/>
  <c r="N197" i="8" s="1"/>
  <c r="K197" i="8"/>
  <c r="L194" i="8" s="1"/>
  <c r="I197" i="8"/>
  <c r="J195" i="8" s="1"/>
  <c r="G197" i="8"/>
  <c r="H193" i="8" s="1"/>
  <c r="E197" i="8"/>
  <c r="F194" i="8" s="1"/>
  <c r="C197" i="8"/>
  <c r="D195" i="8" s="1"/>
  <c r="O196" i="8"/>
  <c r="M196" i="8"/>
  <c r="K196" i="8"/>
  <c r="I196" i="8"/>
  <c r="G196" i="8"/>
  <c r="E196" i="8"/>
  <c r="C196" i="8"/>
  <c r="AZ418" i="15" l="1"/>
  <c r="AZ416" i="15"/>
  <c r="AZ439" i="15"/>
  <c r="BD432" i="15"/>
  <c r="BD434" i="15"/>
  <c r="BD436" i="15"/>
  <c r="BD435" i="15"/>
  <c r="BD430" i="15"/>
  <c r="BD433" i="15"/>
  <c r="BD431" i="15"/>
  <c r="BD437" i="15"/>
  <c r="BD429" i="15"/>
  <c r="BD421" i="15"/>
  <c r="BD419" i="15"/>
  <c r="BD415" i="15"/>
  <c r="BD423" i="15"/>
  <c r="BD417" i="15"/>
  <c r="BD422" i="15"/>
  <c r="BD420" i="15"/>
  <c r="AZ417" i="15"/>
  <c r="AZ419" i="15"/>
  <c r="AZ421" i="15"/>
  <c r="AZ423" i="15"/>
  <c r="AZ420" i="15"/>
  <c r="N423" i="15"/>
  <c r="F397" i="15"/>
  <c r="F423" i="15"/>
  <c r="F411" i="15"/>
  <c r="L397" i="15"/>
  <c r="I422" i="15"/>
  <c r="N411" i="15"/>
  <c r="D411" i="15"/>
  <c r="Q394" i="15"/>
  <c r="L423" i="15"/>
  <c r="Q392" i="15"/>
  <c r="I418" i="15"/>
  <c r="D423" i="15"/>
  <c r="H411" i="15"/>
  <c r="I410" i="15"/>
  <c r="I420" i="15"/>
  <c r="I406" i="15"/>
  <c r="P423" i="15"/>
  <c r="Q406" i="15"/>
  <c r="I396" i="15"/>
  <c r="Q410" i="15"/>
  <c r="I394" i="15"/>
  <c r="I408" i="15"/>
  <c r="P411" i="15"/>
  <c r="H423" i="15"/>
  <c r="L411" i="15"/>
  <c r="Q396" i="15"/>
  <c r="D397" i="15"/>
  <c r="P397" i="15"/>
  <c r="Q408" i="15"/>
  <c r="H397" i="15"/>
  <c r="I392" i="15"/>
  <c r="F77" i="15"/>
  <c r="D74" i="15"/>
  <c r="D78" i="15"/>
  <c r="F75" i="15"/>
  <c r="D215" i="15"/>
  <c r="P214" i="15"/>
  <c r="D203" i="15"/>
  <c r="H176" i="15"/>
  <c r="N202" i="15"/>
  <c r="L61" i="15"/>
  <c r="L57" i="15"/>
  <c r="L177" i="15"/>
  <c r="L190" i="15"/>
  <c r="P175" i="15"/>
  <c r="F217" i="15"/>
  <c r="J190" i="15"/>
  <c r="N25" i="15"/>
  <c r="D217" i="15"/>
  <c r="L192" i="15"/>
  <c r="L189" i="15"/>
  <c r="L187" i="15"/>
  <c r="F187" i="15"/>
  <c r="P178" i="15"/>
  <c r="J214" i="15"/>
  <c r="N203" i="15"/>
  <c r="P177" i="15"/>
  <c r="J217" i="15"/>
  <c r="F203" i="15"/>
  <c r="D192" i="15"/>
  <c r="D177" i="15"/>
  <c r="H214" i="15"/>
  <c r="N191" i="15"/>
  <c r="D187" i="15"/>
  <c r="P59" i="15"/>
  <c r="F24" i="15"/>
  <c r="L216" i="15"/>
  <c r="D214" i="15"/>
  <c r="N205" i="15"/>
  <c r="F202" i="15"/>
  <c r="L191" i="15"/>
  <c r="H189" i="15"/>
  <c r="N178" i="15"/>
  <c r="H175" i="15"/>
  <c r="F21" i="15"/>
  <c r="P218" i="15"/>
  <c r="D216" i="15"/>
  <c r="J205" i="15"/>
  <c r="D202" i="15"/>
  <c r="J191" i="15"/>
  <c r="F189" i="15"/>
  <c r="L178" i="15"/>
  <c r="F175" i="15"/>
  <c r="L56" i="15"/>
  <c r="F20" i="15"/>
  <c r="L218" i="15"/>
  <c r="P215" i="15"/>
  <c r="J204" i="15"/>
  <c r="J201" i="15"/>
  <c r="H192" i="15"/>
  <c r="D191" i="15"/>
  <c r="N188" i="15"/>
  <c r="H178" i="15"/>
  <c r="H174" i="15"/>
  <c r="D190" i="15"/>
  <c r="L55" i="15"/>
  <c r="J218" i="15"/>
  <c r="J215" i="15"/>
  <c r="F204" i="15"/>
  <c r="F201" i="15"/>
  <c r="N190" i="15"/>
  <c r="F188" i="15"/>
  <c r="F174" i="15"/>
  <c r="H218" i="15"/>
  <c r="P192" i="15"/>
  <c r="D188" i="15"/>
  <c r="D174" i="15"/>
  <c r="J176" i="15"/>
  <c r="P216" i="15"/>
  <c r="N215" i="15"/>
  <c r="L214" i="15"/>
  <c r="D204" i="15"/>
  <c r="P202" i="15"/>
  <c r="N201" i="15"/>
  <c r="N192" i="15"/>
  <c r="F192" i="15"/>
  <c r="H191" i="15"/>
  <c r="F190" i="15"/>
  <c r="P187" i="15"/>
  <c r="J178" i="15"/>
  <c r="F176" i="15"/>
  <c r="D175" i="15"/>
  <c r="H204" i="15"/>
  <c r="N216" i="15"/>
  <c r="L215" i="15"/>
  <c r="D205" i="15"/>
  <c r="P203" i="15"/>
  <c r="L201" i="15"/>
  <c r="P188" i="15"/>
  <c r="N187" i="15"/>
  <c r="F177" i="15"/>
  <c r="D176" i="15"/>
  <c r="P174" i="15"/>
  <c r="F218" i="15"/>
  <c r="P201" i="15"/>
  <c r="H190" i="15"/>
  <c r="N217" i="15"/>
  <c r="P204" i="15"/>
  <c r="L202" i="15"/>
  <c r="P189" i="15"/>
  <c r="N174" i="15"/>
  <c r="N218" i="15"/>
  <c r="H215" i="15"/>
  <c r="F214" i="15"/>
  <c r="L203" i="15"/>
  <c r="J202" i="15"/>
  <c r="H201" i="15"/>
  <c r="P190" i="15"/>
  <c r="J187" i="15"/>
  <c r="N175" i="15"/>
  <c r="L174" i="15"/>
  <c r="H205" i="15"/>
  <c r="J177" i="15"/>
  <c r="H216" i="15"/>
  <c r="F215" i="15"/>
  <c r="L204" i="15"/>
  <c r="H202" i="15"/>
  <c r="J192" i="15"/>
  <c r="J188" i="15"/>
  <c r="H187" i="15"/>
  <c r="N176" i="15"/>
  <c r="L175" i="15"/>
  <c r="J174" i="15"/>
  <c r="F78" i="15"/>
  <c r="L59" i="15"/>
  <c r="L39" i="15"/>
  <c r="F19" i="15"/>
  <c r="N58" i="15"/>
  <c r="L38" i="15"/>
  <c r="L41" i="15"/>
  <c r="F38" i="15"/>
  <c r="D77" i="15"/>
  <c r="D57" i="15"/>
  <c r="N24" i="15"/>
  <c r="P76" i="15"/>
  <c r="N43" i="15"/>
  <c r="N80" i="15"/>
  <c r="N42" i="15"/>
  <c r="N79" i="15"/>
  <c r="H80" i="15"/>
  <c r="J61" i="15"/>
  <c r="J55" i="15"/>
  <c r="L42" i="15"/>
  <c r="D21" i="15"/>
  <c r="H39" i="15"/>
  <c r="L79" i="15"/>
  <c r="F76" i="15"/>
  <c r="D61" i="15"/>
  <c r="J58" i="15"/>
  <c r="H55" i="15"/>
  <c r="D43" i="15"/>
  <c r="N40" i="15"/>
  <c r="D38" i="15"/>
  <c r="L24" i="15"/>
  <c r="F22" i="15"/>
  <c r="P19" i="15"/>
  <c r="F79" i="15"/>
  <c r="D76" i="15"/>
  <c r="J60" i="15"/>
  <c r="D58" i="15"/>
  <c r="P42" i="15"/>
  <c r="H40" i="15"/>
  <c r="H37" i="15"/>
  <c r="J24" i="15"/>
  <c r="P21" i="15"/>
  <c r="L78" i="15"/>
  <c r="N75" i="15"/>
  <c r="D60" i="15"/>
  <c r="D37" i="15"/>
  <c r="P25" i="15"/>
  <c r="H21" i="15"/>
  <c r="L80" i="15"/>
  <c r="D75" i="15"/>
  <c r="D42" i="15"/>
  <c r="F39" i="15"/>
  <c r="L25" i="15"/>
  <c r="N23" i="15"/>
  <c r="P23" i="15"/>
  <c r="J80" i="15"/>
  <c r="N74" i="15"/>
  <c r="D59" i="15"/>
  <c r="J56" i="15"/>
  <c r="P41" i="15"/>
  <c r="H25" i="15"/>
  <c r="H23" i="15"/>
  <c r="N20" i="15"/>
  <c r="L74" i="15"/>
  <c r="P58" i="15"/>
  <c r="P43" i="15"/>
  <c r="H38" i="15"/>
  <c r="P24" i="15"/>
  <c r="N22" i="15"/>
  <c r="H20" i="15"/>
  <c r="P40" i="15"/>
  <c r="H22" i="15"/>
  <c r="J78" i="15"/>
  <c r="H77" i="15"/>
  <c r="H60" i="15"/>
  <c r="F59" i="15"/>
  <c r="P56" i="15"/>
  <c r="N55" i="15"/>
  <c r="J38" i="15"/>
  <c r="L22" i="15"/>
  <c r="J21" i="15"/>
  <c r="J79" i="15"/>
  <c r="H78" i="15"/>
  <c r="P74" i="15"/>
  <c r="H61" i="15"/>
  <c r="F60" i="15"/>
  <c r="P57" i="15"/>
  <c r="N56" i="15"/>
  <c r="N41" i="15"/>
  <c r="L40" i="15"/>
  <c r="J39" i="15"/>
  <c r="F37" i="15"/>
  <c r="L23" i="15"/>
  <c r="J22" i="15"/>
  <c r="D19" i="15"/>
  <c r="H79" i="15"/>
  <c r="P75" i="15"/>
  <c r="F61" i="15"/>
  <c r="N57" i="15"/>
  <c r="J40" i="15"/>
  <c r="J23" i="15"/>
  <c r="D20" i="15"/>
  <c r="F80" i="15"/>
  <c r="D79" i="15"/>
  <c r="P77" i="15"/>
  <c r="N76" i="15"/>
  <c r="L75" i="15"/>
  <c r="J74" i="15"/>
  <c r="P60" i="15"/>
  <c r="N59" i="15"/>
  <c r="L58" i="15"/>
  <c r="J57" i="15"/>
  <c r="H56" i="15"/>
  <c r="F55" i="15"/>
  <c r="L43" i="15"/>
  <c r="J42" i="15"/>
  <c r="H41" i="15"/>
  <c r="F40" i="15"/>
  <c r="D39" i="15"/>
  <c r="P37" i="15"/>
  <c r="J25" i="15"/>
  <c r="H24" i="15"/>
  <c r="F23" i="15"/>
  <c r="D22" i="15"/>
  <c r="P20" i="15"/>
  <c r="N19" i="15"/>
  <c r="J41" i="15"/>
  <c r="P78" i="15"/>
  <c r="N77" i="15"/>
  <c r="L76" i="15"/>
  <c r="J75" i="15"/>
  <c r="H74" i="15"/>
  <c r="P61" i="15"/>
  <c r="N60" i="15"/>
  <c r="H57" i="15"/>
  <c r="F56" i="15"/>
  <c r="D55" i="15"/>
  <c r="J43" i="15"/>
  <c r="H42" i="15"/>
  <c r="F41" i="15"/>
  <c r="D40" i="15"/>
  <c r="P38" i="15"/>
  <c r="N37" i="15"/>
  <c r="D23" i="15"/>
  <c r="L19" i="15"/>
  <c r="P79" i="15"/>
  <c r="J76" i="15"/>
  <c r="H75" i="15"/>
  <c r="H58" i="15"/>
  <c r="F57" i="15"/>
  <c r="F42" i="15"/>
  <c r="N38" i="15"/>
  <c r="D24" i="15"/>
  <c r="L20" i="15"/>
  <c r="J19" i="15"/>
  <c r="D193" i="8"/>
  <c r="J194" i="8"/>
  <c r="J193" i="8"/>
  <c r="L193" i="8"/>
  <c r="L197" i="8"/>
  <c r="L195" i="8"/>
  <c r="F193" i="8"/>
  <c r="F197" i="8" s="1"/>
  <c r="F195" i="8"/>
  <c r="N195" i="8"/>
  <c r="H197" i="8"/>
  <c r="N194" i="8"/>
  <c r="D194" i="8"/>
  <c r="H195" i="8"/>
  <c r="H194" i="8"/>
  <c r="P193" i="8"/>
  <c r="N193" i="8"/>
  <c r="P195" i="8"/>
  <c r="P197" i="8"/>
  <c r="J197" i="8"/>
  <c r="G147" i="8"/>
  <c r="G148" i="8" s="1"/>
  <c r="H147" i="8" s="1"/>
  <c r="M183" i="8"/>
  <c r="N178" i="8" s="1"/>
  <c r="I183" i="8"/>
  <c r="E92" i="8"/>
  <c r="Q28" i="9"/>
  <c r="P3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7" i="9"/>
  <c r="P29" i="9"/>
  <c r="L8" i="9"/>
  <c r="L9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7" i="9"/>
  <c r="N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7" i="9"/>
  <c r="M6" i="9"/>
  <c r="H8" i="6"/>
  <c r="G8" i="6"/>
  <c r="F8" i="6"/>
  <c r="E8" i="6"/>
  <c r="D8" i="6"/>
  <c r="C8" i="6"/>
  <c r="B8" i="6"/>
  <c r="H7" i="6"/>
  <c r="G7" i="6"/>
  <c r="F7" i="6"/>
  <c r="E7" i="6"/>
  <c r="D7" i="6"/>
  <c r="C7" i="6"/>
  <c r="B7" i="6"/>
  <c r="H6" i="6"/>
  <c r="G6" i="6"/>
  <c r="F6" i="6"/>
  <c r="E6" i="6"/>
  <c r="D6" i="6"/>
  <c r="C6" i="6"/>
  <c r="B6" i="6"/>
  <c r="H5" i="6"/>
  <c r="G5" i="6"/>
  <c r="F5" i="6"/>
  <c r="E5" i="6"/>
  <c r="D5" i="6"/>
  <c r="C5" i="6"/>
  <c r="B5" i="6"/>
  <c r="D159" i="9"/>
  <c r="C159" i="9"/>
  <c r="D158" i="9"/>
  <c r="C158" i="9"/>
  <c r="D157" i="9"/>
  <c r="C157" i="9"/>
  <c r="D156" i="9"/>
  <c r="C156" i="9"/>
  <c r="D155" i="9"/>
  <c r="C155" i="9"/>
  <c r="D154" i="9"/>
  <c r="C154" i="9"/>
  <c r="D153" i="9"/>
  <c r="C153" i="9"/>
  <c r="D152" i="9"/>
  <c r="C152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D137" i="9"/>
  <c r="C137" i="9"/>
  <c r="D136" i="9"/>
  <c r="C136" i="9"/>
  <c r="D135" i="9"/>
  <c r="C135" i="9"/>
  <c r="D134" i="9"/>
  <c r="C134" i="9"/>
  <c r="D133" i="9"/>
  <c r="C133" i="9"/>
  <c r="D132" i="9"/>
  <c r="C132" i="9"/>
  <c r="D131" i="9"/>
  <c r="C131" i="9"/>
  <c r="D130" i="9"/>
  <c r="C130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D122" i="9"/>
  <c r="C122" i="9"/>
  <c r="D121" i="9"/>
  <c r="C121" i="9"/>
  <c r="D120" i="9"/>
  <c r="C120" i="9"/>
  <c r="D119" i="9"/>
  <c r="C119" i="9"/>
  <c r="D118" i="9"/>
  <c r="C118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D104" i="9"/>
  <c r="C104" i="9"/>
  <c r="D103" i="9"/>
  <c r="C103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E17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E4" i="9"/>
  <c r="C4" i="9"/>
  <c r="E3" i="9"/>
  <c r="D3" i="9"/>
  <c r="C3" i="9"/>
  <c r="I552" i="8"/>
  <c r="H552" i="8"/>
  <c r="G552" i="8"/>
  <c r="F552" i="8"/>
  <c r="E552" i="8"/>
  <c r="D552" i="8"/>
  <c r="C552" i="8"/>
  <c r="I545" i="8"/>
  <c r="H545" i="8"/>
  <c r="G545" i="8"/>
  <c r="F545" i="8"/>
  <c r="E545" i="8"/>
  <c r="D545" i="8"/>
  <c r="C545" i="8"/>
  <c r="I536" i="8"/>
  <c r="H536" i="8"/>
  <c r="G536" i="8"/>
  <c r="F536" i="8"/>
  <c r="E536" i="8"/>
  <c r="D536" i="8"/>
  <c r="C536" i="8"/>
  <c r="O300" i="8"/>
  <c r="P297" i="8" s="1"/>
  <c r="M300" i="8"/>
  <c r="N296" i="8" s="1"/>
  <c r="K300" i="8"/>
  <c r="L296" i="8" s="1"/>
  <c r="I300" i="8"/>
  <c r="J298" i="8" s="1"/>
  <c r="G300" i="8"/>
  <c r="H296" i="8" s="1"/>
  <c r="E300" i="8"/>
  <c r="F298" i="8" s="1"/>
  <c r="C300" i="8"/>
  <c r="D298" i="8" s="1"/>
  <c r="O299" i="8"/>
  <c r="M299" i="8"/>
  <c r="K299" i="8"/>
  <c r="I299" i="8"/>
  <c r="G299" i="8"/>
  <c r="E299" i="8"/>
  <c r="C299" i="8"/>
  <c r="O290" i="8"/>
  <c r="P288" i="8" s="1"/>
  <c r="M290" i="8"/>
  <c r="N288" i="8" s="1"/>
  <c r="K290" i="8"/>
  <c r="L288" i="8" s="1"/>
  <c r="I290" i="8"/>
  <c r="J288" i="8" s="1"/>
  <c r="G290" i="8"/>
  <c r="H288" i="8" s="1"/>
  <c r="E290" i="8"/>
  <c r="F286" i="8" s="1"/>
  <c r="C290" i="8"/>
  <c r="D286" i="8" s="1"/>
  <c r="O289" i="8"/>
  <c r="M289" i="8"/>
  <c r="K289" i="8"/>
  <c r="I289" i="8"/>
  <c r="G289" i="8"/>
  <c r="E289" i="8"/>
  <c r="C289" i="8"/>
  <c r="O280" i="8"/>
  <c r="P278" i="8" s="1"/>
  <c r="M280" i="8"/>
  <c r="N278" i="8" s="1"/>
  <c r="K280" i="8"/>
  <c r="L277" i="8" s="1"/>
  <c r="I280" i="8"/>
  <c r="J278" i="8" s="1"/>
  <c r="G280" i="8"/>
  <c r="H278" i="8" s="1"/>
  <c r="E280" i="8"/>
  <c r="F276" i="8" s="1"/>
  <c r="C280" i="8"/>
  <c r="D276" i="8" s="1"/>
  <c r="O279" i="8"/>
  <c r="M279" i="8"/>
  <c r="K279" i="8"/>
  <c r="I279" i="8"/>
  <c r="G279" i="8"/>
  <c r="E279" i="8"/>
  <c r="C279" i="8"/>
  <c r="I328" i="8"/>
  <c r="H328" i="8"/>
  <c r="G328" i="8"/>
  <c r="F328" i="8"/>
  <c r="E328" i="8"/>
  <c r="D328" i="8"/>
  <c r="C328" i="8"/>
  <c r="I327" i="8"/>
  <c r="H327" i="8"/>
  <c r="G327" i="8"/>
  <c r="F327" i="8"/>
  <c r="E327" i="8"/>
  <c r="D327" i="8"/>
  <c r="C327" i="8"/>
  <c r="I326" i="8"/>
  <c r="H326" i="8"/>
  <c r="G326" i="8"/>
  <c r="F326" i="8"/>
  <c r="E326" i="8"/>
  <c r="D326" i="8"/>
  <c r="C326" i="8"/>
  <c r="O341" i="8"/>
  <c r="P338" i="8" s="1"/>
  <c r="M341" i="8"/>
  <c r="N340" i="8" s="1"/>
  <c r="K341" i="8"/>
  <c r="L338" i="8" s="1"/>
  <c r="I341" i="8"/>
  <c r="J339" i="8" s="1"/>
  <c r="G341" i="8"/>
  <c r="H338" i="8" s="1"/>
  <c r="E341" i="8"/>
  <c r="F339" i="8" s="1"/>
  <c r="C341" i="8"/>
  <c r="D339" i="8" s="1"/>
  <c r="I234" i="8"/>
  <c r="H234" i="8"/>
  <c r="G234" i="8"/>
  <c r="F234" i="8"/>
  <c r="E234" i="8"/>
  <c r="D234" i="8"/>
  <c r="C234" i="8"/>
  <c r="I233" i="8"/>
  <c r="H233" i="8"/>
  <c r="G233" i="8"/>
  <c r="F233" i="8"/>
  <c r="E233" i="8"/>
  <c r="D233" i="8"/>
  <c r="C233" i="8"/>
  <c r="I230" i="8"/>
  <c r="H230" i="8"/>
  <c r="G230" i="8"/>
  <c r="F230" i="8"/>
  <c r="E230" i="8"/>
  <c r="D230" i="8"/>
  <c r="C230" i="8"/>
  <c r="I229" i="8"/>
  <c r="H229" i="8"/>
  <c r="G229" i="8"/>
  <c r="F229" i="8"/>
  <c r="E229" i="8"/>
  <c r="D229" i="8"/>
  <c r="O314" i="8"/>
  <c r="P311" i="8" s="1"/>
  <c r="M314" i="8"/>
  <c r="N311" i="8" s="1"/>
  <c r="K314" i="8"/>
  <c r="L311" i="8" s="1"/>
  <c r="I314" i="8"/>
  <c r="J311" i="8" s="1"/>
  <c r="G314" i="8"/>
  <c r="H311" i="8" s="1"/>
  <c r="E314" i="8"/>
  <c r="F311" i="8" s="1"/>
  <c r="C314" i="8"/>
  <c r="D311" i="8" s="1"/>
  <c r="O266" i="8"/>
  <c r="P262" i="8" s="1"/>
  <c r="M266" i="8"/>
  <c r="N262" i="8" s="1"/>
  <c r="K266" i="8"/>
  <c r="L262" i="8" s="1"/>
  <c r="I266" i="8"/>
  <c r="J262" i="8" s="1"/>
  <c r="G266" i="8"/>
  <c r="H262" i="8" s="1"/>
  <c r="E266" i="8"/>
  <c r="F263" i="8" s="1"/>
  <c r="C266" i="8"/>
  <c r="D263" i="8" s="1"/>
  <c r="O265" i="8"/>
  <c r="P264" i="8" s="1"/>
  <c r="M265" i="8"/>
  <c r="N264" i="8" s="1"/>
  <c r="K265" i="8"/>
  <c r="L264" i="8" s="1"/>
  <c r="I265" i="8"/>
  <c r="J264" i="8" s="1"/>
  <c r="G265" i="8"/>
  <c r="H264" i="8" s="1"/>
  <c r="E265" i="8"/>
  <c r="F264" i="8" s="1"/>
  <c r="C265" i="8"/>
  <c r="D264" i="8" s="1"/>
  <c r="O257" i="8"/>
  <c r="P254" i="8" s="1"/>
  <c r="M257" i="8"/>
  <c r="N253" i="8" s="1"/>
  <c r="K257" i="8"/>
  <c r="L253" i="8" s="1"/>
  <c r="I257" i="8"/>
  <c r="J253" i="8" s="1"/>
  <c r="G257" i="8"/>
  <c r="H254" i="8" s="1"/>
  <c r="E257" i="8"/>
  <c r="F253" i="8" s="1"/>
  <c r="C257" i="8"/>
  <c r="D253" i="8" s="1"/>
  <c r="O256" i="8"/>
  <c r="P255" i="8" s="1"/>
  <c r="M256" i="8"/>
  <c r="N255" i="8" s="1"/>
  <c r="K256" i="8"/>
  <c r="L255" i="8" s="1"/>
  <c r="I256" i="8"/>
  <c r="J255" i="8" s="1"/>
  <c r="G256" i="8"/>
  <c r="H255" i="8" s="1"/>
  <c r="E256" i="8"/>
  <c r="F255" i="8" s="1"/>
  <c r="C256" i="8"/>
  <c r="D255" i="8" s="1"/>
  <c r="O216" i="8"/>
  <c r="P213" i="8" s="1"/>
  <c r="M216" i="8"/>
  <c r="N213" i="8" s="1"/>
  <c r="K216" i="8"/>
  <c r="L213" i="8" s="1"/>
  <c r="I216" i="8"/>
  <c r="J212" i="8" s="1"/>
  <c r="G216" i="8"/>
  <c r="H212" i="8" s="1"/>
  <c r="E216" i="8"/>
  <c r="F213" i="8" s="1"/>
  <c r="C216" i="8"/>
  <c r="D213" i="8" s="1"/>
  <c r="O215" i="8"/>
  <c r="P214" i="8" s="1"/>
  <c r="M215" i="8"/>
  <c r="N214" i="8" s="1"/>
  <c r="K215" i="8"/>
  <c r="L214" i="8" s="1"/>
  <c r="I215" i="8"/>
  <c r="J214" i="8" s="1"/>
  <c r="G215" i="8"/>
  <c r="H214" i="8" s="1"/>
  <c r="E215" i="8"/>
  <c r="F214" i="8" s="1"/>
  <c r="C215" i="8"/>
  <c r="D214" i="8" s="1"/>
  <c r="O248" i="8"/>
  <c r="P244" i="8" s="1"/>
  <c r="M248" i="8"/>
  <c r="N244" i="8" s="1"/>
  <c r="K248" i="8"/>
  <c r="L245" i="8" s="1"/>
  <c r="I248" i="8"/>
  <c r="J244" i="8" s="1"/>
  <c r="G248" i="8"/>
  <c r="H245" i="8" s="1"/>
  <c r="E248" i="8"/>
  <c r="F245" i="8" s="1"/>
  <c r="C248" i="8"/>
  <c r="D244" i="8" s="1"/>
  <c r="O247" i="8"/>
  <c r="P246" i="8" s="1"/>
  <c r="M247" i="8"/>
  <c r="N246" i="8" s="1"/>
  <c r="K247" i="8"/>
  <c r="L246" i="8" s="1"/>
  <c r="I247" i="8"/>
  <c r="J246" i="8" s="1"/>
  <c r="G247" i="8"/>
  <c r="H246" i="8" s="1"/>
  <c r="E247" i="8"/>
  <c r="F246" i="8" s="1"/>
  <c r="C247" i="8"/>
  <c r="D246" i="8" s="1"/>
  <c r="O207" i="8"/>
  <c r="P204" i="8" s="1"/>
  <c r="M207" i="8"/>
  <c r="N204" i="8" s="1"/>
  <c r="K207" i="8"/>
  <c r="L203" i="8" s="1"/>
  <c r="I207" i="8"/>
  <c r="J204" i="8" s="1"/>
  <c r="G207" i="8"/>
  <c r="H204" i="8" s="1"/>
  <c r="E207" i="8"/>
  <c r="F203" i="8" s="1"/>
  <c r="C207" i="8"/>
  <c r="D204" i="8" s="1"/>
  <c r="O206" i="8"/>
  <c r="P205" i="8" s="1"/>
  <c r="M206" i="8"/>
  <c r="N205" i="8" s="1"/>
  <c r="K206" i="8"/>
  <c r="L205" i="8" s="1"/>
  <c r="I206" i="8"/>
  <c r="J205" i="8" s="1"/>
  <c r="G206" i="8"/>
  <c r="H205" i="8" s="1"/>
  <c r="E206" i="8"/>
  <c r="F205" i="8" s="1"/>
  <c r="C206" i="8"/>
  <c r="D205" i="8" s="1"/>
  <c r="I127" i="8"/>
  <c r="H127" i="8"/>
  <c r="G127" i="8"/>
  <c r="F127" i="8"/>
  <c r="E127" i="8"/>
  <c r="D127" i="8"/>
  <c r="C127" i="8"/>
  <c r="I114" i="8"/>
  <c r="H114" i="8"/>
  <c r="G114" i="8"/>
  <c r="F114" i="8"/>
  <c r="E114" i="8"/>
  <c r="D114" i="8"/>
  <c r="C114" i="8"/>
  <c r="I101" i="8"/>
  <c r="H101" i="8"/>
  <c r="G101" i="8"/>
  <c r="F101" i="8"/>
  <c r="E101" i="8"/>
  <c r="D101" i="8"/>
  <c r="C101" i="8"/>
  <c r="I126" i="8"/>
  <c r="H126" i="8"/>
  <c r="G126" i="8"/>
  <c r="F126" i="8"/>
  <c r="E126" i="8"/>
  <c r="D126" i="8"/>
  <c r="C126" i="8"/>
  <c r="I113" i="8"/>
  <c r="H113" i="8"/>
  <c r="G113" i="8"/>
  <c r="F113" i="8"/>
  <c r="E113" i="8"/>
  <c r="D113" i="8"/>
  <c r="C113" i="8"/>
  <c r="I100" i="8"/>
  <c r="H100" i="8"/>
  <c r="G100" i="8"/>
  <c r="F100" i="8"/>
  <c r="E100" i="8"/>
  <c r="D100" i="8"/>
  <c r="C100" i="8"/>
  <c r="I125" i="8"/>
  <c r="H125" i="8"/>
  <c r="G125" i="8"/>
  <c r="F125" i="8"/>
  <c r="E125" i="8"/>
  <c r="D125" i="8"/>
  <c r="C125" i="8"/>
  <c r="I112" i="8"/>
  <c r="H112" i="8"/>
  <c r="G112" i="8"/>
  <c r="F112" i="8"/>
  <c r="E112" i="8"/>
  <c r="D112" i="8"/>
  <c r="C112" i="8"/>
  <c r="I99" i="8"/>
  <c r="H99" i="8"/>
  <c r="G99" i="8"/>
  <c r="F99" i="8"/>
  <c r="E99" i="8"/>
  <c r="D99" i="8"/>
  <c r="C99" i="8"/>
  <c r="I124" i="8"/>
  <c r="H124" i="8"/>
  <c r="G124" i="8"/>
  <c r="F124" i="8"/>
  <c r="E124" i="8"/>
  <c r="D124" i="8"/>
  <c r="C124" i="8"/>
  <c r="I111" i="8"/>
  <c r="H111" i="8"/>
  <c r="G111" i="8"/>
  <c r="F111" i="8"/>
  <c r="E111" i="8"/>
  <c r="D111" i="8"/>
  <c r="C111" i="8"/>
  <c r="I98" i="8"/>
  <c r="H98" i="8"/>
  <c r="G98" i="8"/>
  <c r="F98" i="8"/>
  <c r="E98" i="8"/>
  <c r="D98" i="8"/>
  <c r="C98" i="8"/>
  <c r="I123" i="8"/>
  <c r="H123" i="8"/>
  <c r="G123" i="8"/>
  <c r="F123" i="8"/>
  <c r="E123" i="8"/>
  <c r="D123" i="8"/>
  <c r="C123" i="8"/>
  <c r="I110" i="8"/>
  <c r="H110" i="8"/>
  <c r="G110" i="8"/>
  <c r="F110" i="8"/>
  <c r="E110" i="8"/>
  <c r="D110" i="8"/>
  <c r="C110" i="8"/>
  <c r="I97" i="8"/>
  <c r="H97" i="8"/>
  <c r="G97" i="8"/>
  <c r="F97" i="8"/>
  <c r="E97" i="8"/>
  <c r="D97" i="8"/>
  <c r="C97" i="8"/>
  <c r="I122" i="8"/>
  <c r="H122" i="8"/>
  <c r="G122" i="8"/>
  <c r="F122" i="8"/>
  <c r="E122" i="8"/>
  <c r="D122" i="8"/>
  <c r="C122" i="8"/>
  <c r="I109" i="8"/>
  <c r="H109" i="8"/>
  <c r="G109" i="8"/>
  <c r="F109" i="8"/>
  <c r="E109" i="8"/>
  <c r="D109" i="8"/>
  <c r="C109" i="8"/>
  <c r="I96" i="8"/>
  <c r="H96" i="8"/>
  <c r="G96" i="8"/>
  <c r="F96" i="8"/>
  <c r="E96" i="8"/>
  <c r="D96" i="8"/>
  <c r="C96" i="8"/>
  <c r="I121" i="8"/>
  <c r="H121" i="8"/>
  <c r="G121" i="8"/>
  <c r="F121" i="8"/>
  <c r="E121" i="8"/>
  <c r="D121" i="8"/>
  <c r="C121" i="8"/>
  <c r="I108" i="8"/>
  <c r="H108" i="8"/>
  <c r="G108" i="8"/>
  <c r="F108" i="8"/>
  <c r="E108" i="8"/>
  <c r="D108" i="8"/>
  <c r="C108" i="8"/>
  <c r="I95" i="8"/>
  <c r="H95" i="8"/>
  <c r="G95" i="8"/>
  <c r="F95" i="8"/>
  <c r="E95" i="8"/>
  <c r="D95" i="8"/>
  <c r="C95" i="8"/>
  <c r="I120" i="8"/>
  <c r="H120" i="8"/>
  <c r="G120" i="8"/>
  <c r="F120" i="8"/>
  <c r="E120" i="8"/>
  <c r="D120" i="8"/>
  <c r="C120" i="8"/>
  <c r="I107" i="8"/>
  <c r="H107" i="8"/>
  <c r="G107" i="8"/>
  <c r="F107" i="8"/>
  <c r="E107" i="8"/>
  <c r="D107" i="8"/>
  <c r="C107" i="8"/>
  <c r="I94" i="8"/>
  <c r="H94" i="8"/>
  <c r="G94" i="8"/>
  <c r="F94" i="8"/>
  <c r="E94" i="8"/>
  <c r="D94" i="8"/>
  <c r="C94" i="8"/>
  <c r="I119" i="8"/>
  <c r="H119" i="8"/>
  <c r="G119" i="8"/>
  <c r="F119" i="8"/>
  <c r="E119" i="8"/>
  <c r="D119" i="8"/>
  <c r="C119" i="8"/>
  <c r="I106" i="8"/>
  <c r="H106" i="8"/>
  <c r="G106" i="8"/>
  <c r="F106" i="8"/>
  <c r="E106" i="8"/>
  <c r="D106" i="8"/>
  <c r="C106" i="8"/>
  <c r="I93" i="8"/>
  <c r="H93" i="8"/>
  <c r="G93" i="8"/>
  <c r="F93" i="8"/>
  <c r="E93" i="8"/>
  <c r="D93" i="8"/>
  <c r="C93" i="8"/>
  <c r="I118" i="8"/>
  <c r="H118" i="8"/>
  <c r="G118" i="8"/>
  <c r="F118" i="8"/>
  <c r="E118" i="8"/>
  <c r="D118" i="8"/>
  <c r="C118" i="8"/>
  <c r="I105" i="8"/>
  <c r="H105" i="8"/>
  <c r="G105" i="8"/>
  <c r="F105" i="8"/>
  <c r="E105" i="8"/>
  <c r="D105" i="8"/>
  <c r="C105" i="8"/>
  <c r="I92" i="8"/>
  <c r="H92" i="8"/>
  <c r="G92" i="8"/>
  <c r="F92" i="8"/>
  <c r="D92" i="8"/>
  <c r="C92" i="8"/>
  <c r="O183" i="8"/>
  <c r="P180" i="8" s="1"/>
  <c r="K183" i="8"/>
  <c r="L176" i="8" s="1"/>
  <c r="J176" i="8"/>
  <c r="G183" i="8"/>
  <c r="H180" i="8" s="1"/>
  <c r="E183" i="8"/>
  <c r="F180" i="8" s="1"/>
  <c r="C183" i="8"/>
  <c r="D179" i="8" s="1"/>
  <c r="O83" i="8"/>
  <c r="P76" i="8" s="1"/>
  <c r="M83" i="8"/>
  <c r="N77" i="8" s="1"/>
  <c r="K83" i="8"/>
  <c r="L78" i="8" s="1"/>
  <c r="I83" i="8"/>
  <c r="J80" i="8" s="1"/>
  <c r="G83" i="8"/>
  <c r="H73" i="8" s="1"/>
  <c r="E83" i="8"/>
  <c r="F80" i="8" s="1"/>
  <c r="C83" i="8"/>
  <c r="D80" i="8" s="1"/>
  <c r="O182" i="8"/>
  <c r="P181" i="8" s="1"/>
  <c r="M182" i="8"/>
  <c r="N181" i="8" s="1"/>
  <c r="I182" i="8"/>
  <c r="J181" i="8" s="1"/>
  <c r="G182" i="8"/>
  <c r="H181" i="8" s="1"/>
  <c r="E182" i="8"/>
  <c r="F181" i="8" s="1"/>
  <c r="C182" i="8"/>
  <c r="D181" i="8" s="1"/>
  <c r="O82" i="8"/>
  <c r="P81" i="8" s="1"/>
  <c r="M82" i="8"/>
  <c r="N81" i="8" s="1"/>
  <c r="K82" i="8"/>
  <c r="L81" i="8" s="1"/>
  <c r="I82" i="8"/>
  <c r="J81" i="8" s="1"/>
  <c r="G82" i="8"/>
  <c r="H81" i="8" s="1"/>
  <c r="E82" i="8"/>
  <c r="F81" i="8" s="1"/>
  <c r="C82" i="8"/>
  <c r="D81" i="8" s="1"/>
  <c r="K181" i="8"/>
  <c r="K182" i="8" s="1"/>
  <c r="O166" i="8"/>
  <c r="P161" i="8" s="1"/>
  <c r="M166" i="8"/>
  <c r="N159" i="8" s="1"/>
  <c r="K166" i="8"/>
  <c r="L158" i="8" s="1"/>
  <c r="I166" i="8"/>
  <c r="J163" i="8" s="1"/>
  <c r="G166" i="8"/>
  <c r="H161" i="8" s="1"/>
  <c r="E166" i="8"/>
  <c r="F155" i="8" s="1"/>
  <c r="C166" i="8"/>
  <c r="D163" i="8" s="1"/>
  <c r="O66" i="8"/>
  <c r="P63" i="8" s="1"/>
  <c r="M66" i="8"/>
  <c r="N63" i="8" s="1"/>
  <c r="K66" i="8"/>
  <c r="L63" i="8" s="1"/>
  <c r="I66" i="8"/>
  <c r="J63" i="8" s="1"/>
  <c r="G66" i="8"/>
  <c r="H58" i="8" s="1"/>
  <c r="E66" i="8"/>
  <c r="F60" i="8" s="1"/>
  <c r="C66" i="8"/>
  <c r="D62" i="8" s="1"/>
  <c r="O164" i="8"/>
  <c r="O165" i="8" s="1"/>
  <c r="P164" i="8" s="1"/>
  <c r="M164" i="8"/>
  <c r="M165" i="8" s="1"/>
  <c r="N164" i="8" s="1"/>
  <c r="K164" i="8"/>
  <c r="K165" i="8" s="1"/>
  <c r="L164" i="8" s="1"/>
  <c r="I164" i="8"/>
  <c r="I165" i="8" s="1"/>
  <c r="J164" i="8" s="1"/>
  <c r="G164" i="8"/>
  <c r="G165" i="8" s="1"/>
  <c r="H164" i="8" s="1"/>
  <c r="E164" i="8"/>
  <c r="E165" i="8" s="1"/>
  <c r="F164" i="8" s="1"/>
  <c r="C164" i="8"/>
  <c r="C165" i="8" s="1"/>
  <c r="D164" i="8" s="1"/>
  <c r="O64" i="8"/>
  <c r="O65" i="8" s="1"/>
  <c r="M64" i="8"/>
  <c r="K64" i="8"/>
  <c r="K65" i="8" s="1"/>
  <c r="I64" i="8"/>
  <c r="G64" i="8"/>
  <c r="G65" i="8" s="1"/>
  <c r="E64" i="8"/>
  <c r="C64" i="8"/>
  <c r="C65" i="8" s="1"/>
  <c r="O149" i="8"/>
  <c r="P146" i="8" s="1"/>
  <c r="M149" i="8"/>
  <c r="N145" i="8" s="1"/>
  <c r="K149" i="8"/>
  <c r="L146" i="8" s="1"/>
  <c r="I149" i="8"/>
  <c r="J146" i="8" s="1"/>
  <c r="G149" i="8"/>
  <c r="H141" i="8" s="1"/>
  <c r="E149" i="8"/>
  <c r="F144" i="8" s="1"/>
  <c r="C149" i="8"/>
  <c r="D144" i="8" s="1"/>
  <c r="O49" i="8"/>
  <c r="P41" i="8" s="1"/>
  <c r="M49" i="8"/>
  <c r="N42" i="8" s="1"/>
  <c r="K49" i="8"/>
  <c r="L45" i="8" s="1"/>
  <c r="I49" i="8"/>
  <c r="J40" i="8" s="1"/>
  <c r="G49" i="8"/>
  <c r="H45" i="8" s="1"/>
  <c r="E49" i="8"/>
  <c r="F46" i="8" s="1"/>
  <c r="C49" i="8"/>
  <c r="D45" i="8" s="1"/>
  <c r="C148" i="8"/>
  <c r="D147" i="8" s="1"/>
  <c r="M48" i="8"/>
  <c r="N47" i="8" s="1"/>
  <c r="I48" i="8"/>
  <c r="J47" i="8" s="1"/>
  <c r="E48" i="8"/>
  <c r="F47" i="8" s="1"/>
  <c r="C48" i="8"/>
  <c r="D47" i="8" s="1"/>
  <c r="O147" i="8"/>
  <c r="O148" i="8" s="1"/>
  <c r="P147" i="8" s="1"/>
  <c r="M147" i="8"/>
  <c r="M148" i="8" s="1"/>
  <c r="N147" i="8" s="1"/>
  <c r="K147" i="8"/>
  <c r="K148" i="8" s="1"/>
  <c r="I147" i="8"/>
  <c r="I148" i="8" s="1"/>
  <c r="E147" i="8"/>
  <c r="E148" i="8" s="1"/>
  <c r="F147" i="8" s="1"/>
  <c r="O47" i="8"/>
  <c r="K47" i="8"/>
  <c r="K48" i="8" s="1"/>
  <c r="L47" i="8" s="1"/>
  <c r="G47" i="8"/>
  <c r="G48" i="8" s="1"/>
  <c r="O281" i="5"/>
  <c r="P274" i="5" s="1"/>
  <c r="M281" i="5"/>
  <c r="N280" i="5" s="1"/>
  <c r="K281" i="5"/>
  <c r="L274" i="5" s="1"/>
  <c r="I281" i="5"/>
  <c r="J280" i="5" s="1"/>
  <c r="G281" i="5"/>
  <c r="H274" i="5" s="1"/>
  <c r="E281" i="5"/>
  <c r="F277" i="5" s="1"/>
  <c r="C281" i="5"/>
  <c r="D276" i="5" s="1"/>
  <c r="O268" i="5"/>
  <c r="P262" i="5" s="1"/>
  <c r="M268" i="5"/>
  <c r="N266" i="5" s="1"/>
  <c r="K268" i="5"/>
  <c r="L267" i="5" s="1"/>
  <c r="I268" i="5"/>
  <c r="J267" i="5" s="1"/>
  <c r="G268" i="5"/>
  <c r="E268" i="5"/>
  <c r="F266" i="5" s="1"/>
  <c r="C268" i="5"/>
  <c r="D265" i="5" s="1"/>
  <c r="O250" i="5"/>
  <c r="P249" i="5" s="1"/>
  <c r="M250" i="5"/>
  <c r="N250" i="5" s="1"/>
  <c r="K250" i="5"/>
  <c r="L250" i="5" s="1"/>
  <c r="I250" i="5"/>
  <c r="J250" i="5" s="1"/>
  <c r="G250" i="5"/>
  <c r="H250" i="5" s="1"/>
  <c r="E250" i="5"/>
  <c r="F250" i="5" s="1"/>
  <c r="C250" i="5"/>
  <c r="D250" i="5" s="1"/>
  <c r="O233" i="5"/>
  <c r="P232" i="5" s="1"/>
  <c r="M233" i="5"/>
  <c r="N222" i="5" s="1"/>
  <c r="K233" i="5"/>
  <c r="L230" i="5" s="1"/>
  <c r="I233" i="5"/>
  <c r="J232" i="5" s="1"/>
  <c r="G233" i="5"/>
  <c r="H232" i="5" s="1"/>
  <c r="E233" i="5"/>
  <c r="F232" i="5" s="1"/>
  <c r="C233" i="5"/>
  <c r="D230" i="5" s="1"/>
  <c r="O215" i="5"/>
  <c r="M215" i="5"/>
  <c r="K215" i="5"/>
  <c r="I215" i="5"/>
  <c r="G215" i="5"/>
  <c r="E215" i="5"/>
  <c r="C215" i="5"/>
  <c r="O214" i="5"/>
  <c r="M214" i="5"/>
  <c r="K214" i="5"/>
  <c r="I214" i="5"/>
  <c r="G214" i="5"/>
  <c r="E214" i="5"/>
  <c r="C214" i="5"/>
  <c r="O213" i="5"/>
  <c r="M213" i="5"/>
  <c r="K213" i="5"/>
  <c r="I213" i="5"/>
  <c r="G213" i="5"/>
  <c r="E213" i="5"/>
  <c r="C213" i="5"/>
  <c r="O212" i="5"/>
  <c r="M212" i="5"/>
  <c r="K212" i="5"/>
  <c r="I212" i="5"/>
  <c r="G212" i="5"/>
  <c r="E212" i="5"/>
  <c r="C212" i="5"/>
  <c r="O211" i="5"/>
  <c r="M211" i="5"/>
  <c r="K211" i="5"/>
  <c r="I211" i="5"/>
  <c r="G211" i="5"/>
  <c r="E211" i="5"/>
  <c r="C211" i="5"/>
  <c r="O210" i="5"/>
  <c r="M210" i="5"/>
  <c r="K210" i="5"/>
  <c r="I210" i="5"/>
  <c r="G210" i="5"/>
  <c r="E210" i="5"/>
  <c r="C210" i="5"/>
  <c r="O209" i="5"/>
  <c r="M209" i="5"/>
  <c r="K209" i="5"/>
  <c r="I209" i="5"/>
  <c r="G209" i="5"/>
  <c r="E209" i="5"/>
  <c r="C209" i="5"/>
  <c r="O208" i="5"/>
  <c r="M208" i="5"/>
  <c r="K208" i="5"/>
  <c r="I208" i="5"/>
  <c r="G208" i="5"/>
  <c r="E208" i="5"/>
  <c r="C208" i="5"/>
  <c r="O207" i="5"/>
  <c r="M207" i="5"/>
  <c r="K207" i="5"/>
  <c r="I207" i="5"/>
  <c r="G207" i="5"/>
  <c r="E207" i="5"/>
  <c r="C207" i="5"/>
  <c r="O206" i="5"/>
  <c r="M206" i="5"/>
  <c r="K206" i="5"/>
  <c r="I206" i="5"/>
  <c r="G206" i="5"/>
  <c r="E206" i="5"/>
  <c r="C206" i="5"/>
  <c r="O205" i="5"/>
  <c r="M205" i="5"/>
  <c r="K205" i="5"/>
  <c r="I205" i="5"/>
  <c r="G205" i="5"/>
  <c r="E205" i="5"/>
  <c r="C205" i="5"/>
  <c r="O204" i="5"/>
  <c r="M204" i="5"/>
  <c r="K204" i="5"/>
  <c r="I204" i="5"/>
  <c r="G204" i="5"/>
  <c r="E204" i="5"/>
  <c r="C204" i="5"/>
  <c r="O315" i="5"/>
  <c r="P312" i="5" s="1"/>
  <c r="M315" i="5"/>
  <c r="N315" i="5" s="1"/>
  <c r="K315" i="5"/>
  <c r="L315" i="5" s="1"/>
  <c r="I315" i="5"/>
  <c r="J315" i="5" s="1"/>
  <c r="G315" i="5"/>
  <c r="H314" i="5" s="1"/>
  <c r="E315" i="5"/>
  <c r="F315" i="5" s="1"/>
  <c r="C315" i="5"/>
  <c r="D311" i="5" s="1"/>
  <c r="O305" i="5"/>
  <c r="P305" i="5" s="1"/>
  <c r="M305" i="5"/>
  <c r="N304" i="5" s="1"/>
  <c r="K305" i="5"/>
  <c r="L304" i="5" s="1"/>
  <c r="I305" i="5"/>
  <c r="J303" i="5" s="1"/>
  <c r="G305" i="5"/>
  <c r="H305" i="5" s="1"/>
  <c r="E305" i="5"/>
  <c r="F301" i="5" s="1"/>
  <c r="C305" i="5"/>
  <c r="D302" i="5" s="1"/>
  <c r="O294" i="5"/>
  <c r="M294" i="5"/>
  <c r="K294" i="5"/>
  <c r="I294" i="5"/>
  <c r="G294" i="5"/>
  <c r="E294" i="5"/>
  <c r="C294" i="5"/>
  <c r="O293" i="5"/>
  <c r="M293" i="5"/>
  <c r="K293" i="5"/>
  <c r="I293" i="5"/>
  <c r="G293" i="5"/>
  <c r="E293" i="5"/>
  <c r="C293" i="5"/>
  <c r="O292" i="5"/>
  <c r="M292" i="5"/>
  <c r="K292" i="5"/>
  <c r="I292" i="5"/>
  <c r="G292" i="5"/>
  <c r="E292" i="5"/>
  <c r="C292" i="5"/>
  <c r="O291" i="5"/>
  <c r="M291" i="5"/>
  <c r="K291" i="5"/>
  <c r="I291" i="5"/>
  <c r="G291" i="5"/>
  <c r="E291" i="5"/>
  <c r="C291" i="5"/>
  <c r="O191" i="5"/>
  <c r="O192" i="5" s="1"/>
  <c r="O193" i="5" s="1"/>
  <c r="P185" i="5" s="1"/>
  <c r="M191" i="5"/>
  <c r="K191" i="5"/>
  <c r="K192" i="5" s="1"/>
  <c r="I191" i="5"/>
  <c r="G191" i="5"/>
  <c r="E191" i="5"/>
  <c r="E192" i="5" s="1"/>
  <c r="F191" i="5" s="1"/>
  <c r="C191" i="5"/>
  <c r="C192" i="5" s="1"/>
  <c r="C179" i="5"/>
  <c r="C180" i="5" s="1"/>
  <c r="D173" i="5" s="1"/>
  <c r="O178" i="5"/>
  <c r="O179" i="5" s="1"/>
  <c r="M178" i="5"/>
  <c r="M179" i="5" s="1"/>
  <c r="M180" i="5" s="1"/>
  <c r="N176" i="5" s="1"/>
  <c r="K178" i="5"/>
  <c r="I178" i="5"/>
  <c r="I179" i="5" s="1"/>
  <c r="I180" i="5" s="1"/>
  <c r="G178" i="5"/>
  <c r="G179" i="5" s="1"/>
  <c r="E178" i="5"/>
  <c r="E179" i="5" s="1"/>
  <c r="E180" i="5" s="1"/>
  <c r="F172" i="5" s="1"/>
  <c r="O160" i="5"/>
  <c r="P151" i="5" s="1"/>
  <c r="M160" i="5"/>
  <c r="M161" i="5" s="1"/>
  <c r="N159" i="5" s="1"/>
  <c r="K160" i="5"/>
  <c r="L155" i="5" s="1"/>
  <c r="I160" i="5"/>
  <c r="J150" i="5" s="1"/>
  <c r="G160" i="5"/>
  <c r="H153" i="5" s="1"/>
  <c r="E160" i="5"/>
  <c r="F155" i="5" s="1"/>
  <c r="C160" i="5"/>
  <c r="D155" i="5" s="1"/>
  <c r="O101" i="5"/>
  <c r="P96" i="5" s="1"/>
  <c r="M101" i="5"/>
  <c r="M102" i="5" s="1"/>
  <c r="K101" i="5"/>
  <c r="K102" i="5" s="1"/>
  <c r="I101" i="5"/>
  <c r="J93" i="5" s="1"/>
  <c r="G101" i="5"/>
  <c r="H92" i="5" s="1"/>
  <c r="E101" i="5"/>
  <c r="E102" i="5" s="1"/>
  <c r="C101" i="5"/>
  <c r="D98" i="5" s="1"/>
  <c r="N83" i="5"/>
  <c r="N81" i="5"/>
  <c r="N80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O43" i="5"/>
  <c r="P46" i="5" s="1"/>
  <c r="M43" i="5"/>
  <c r="N45" i="5" s="1"/>
  <c r="K43" i="5"/>
  <c r="L44" i="5" s="1"/>
  <c r="I43" i="5"/>
  <c r="J44" i="5" s="1"/>
  <c r="G43" i="5"/>
  <c r="H44" i="5" s="1"/>
  <c r="E43" i="5"/>
  <c r="F44" i="5" s="1"/>
  <c r="C43" i="5"/>
  <c r="D44" i="5" s="1"/>
  <c r="O38" i="5"/>
  <c r="P39" i="5" s="1"/>
  <c r="M38" i="5"/>
  <c r="N39" i="5" s="1"/>
  <c r="K38" i="5"/>
  <c r="L39" i="5" s="1"/>
  <c r="I38" i="5"/>
  <c r="J39" i="5" s="1"/>
  <c r="G38" i="5"/>
  <c r="H42" i="5" s="1"/>
  <c r="E38" i="5"/>
  <c r="F41" i="5" s="1"/>
  <c r="C38" i="5"/>
  <c r="D40" i="5" s="1"/>
  <c r="O32" i="5"/>
  <c r="M32" i="5"/>
  <c r="N34" i="5" s="1"/>
  <c r="K32" i="5"/>
  <c r="L36" i="5" s="1"/>
  <c r="I32" i="5"/>
  <c r="J35" i="5" s="1"/>
  <c r="G32" i="5"/>
  <c r="H34" i="5" s="1"/>
  <c r="E32" i="5"/>
  <c r="F33" i="5" s="1"/>
  <c r="C32" i="5"/>
  <c r="O19" i="5"/>
  <c r="P20" i="5" s="1"/>
  <c r="M19" i="5"/>
  <c r="N20" i="5" s="1"/>
  <c r="K19" i="5"/>
  <c r="L20" i="5" s="1"/>
  <c r="I19" i="5"/>
  <c r="J21" i="5" s="1"/>
  <c r="G19" i="5"/>
  <c r="H20" i="5" s="1"/>
  <c r="E19" i="5"/>
  <c r="F20" i="5" s="1"/>
  <c r="C19" i="5"/>
  <c r="D20" i="5" s="1"/>
  <c r="O16" i="5"/>
  <c r="P17" i="5" s="1"/>
  <c r="M16" i="5"/>
  <c r="N18" i="5" s="1"/>
  <c r="K16" i="5"/>
  <c r="I16" i="5"/>
  <c r="J17" i="5" s="1"/>
  <c r="G16" i="5"/>
  <c r="H17" i="5" s="1"/>
  <c r="E16" i="5"/>
  <c r="F17" i="5" s="1"/>
  <c r="C16" i="5"/>
  <c r="D18" i="5" s="1"/>
  <c r="O12" i="5"/>
  <c r="P13" i="5" s="1"/>
  <c r="M12" i="5"/>
  <c r="N13" i="5" s="1"/>
  <c r="K12" i="5"/>
  <c r="L14" i="5" s="1"/>
  <c r="I12" i="5"/>
  <c r="J13" i="5" s="1"/>
  <c r="G12" i="5"/>
  <c r="H13" i="5" s="1"/>
  <c r="E12" i="5"/>
  <c r="F13" i="5" s="1"/>
  <c r="C12" i="5"/>
  <c r="D13" i="5" s="1"/>
  <c r="O111" i="1"/>
  <c r="O112" i="1" s="1"/>
  <c r="M111" i="1"/>
  <c r="N110" i="1" s="1"/>
  <c r="K111" i="1"/>
  <c r="K112" i="1" s="1"/>
  <c r="I111" i="1"/>
  <c r="J110" i="1" s="1"/>
  <c r="G111" i="1"/>
  <c r="G112" i="1" s="1"/>
  <c r="E111" i="1"/>
  <c r="F110" i="1" s="1"/>
  <c r="C111" i="1"/>
  <c r="C112" i="1" s="1"/>
  <c r="D109" i="1" s="1"/>
  <c r="L110" i="1"/>
  <c r="AJ96" i="1"/>
  <c r="AH96" i="1"/>
  <c r="AI94" i="1" s="1"/>
  <c r="AF96" i="1"/>
  <c r="O96" i="1"/>
  <c r="P95" i="1" s="1"/>
  <c r="M96" i="1"/>
  <c r="N95" i="1" s="1"/>
  <c r="K96" i="1"/>
  <c r="L95" i="1" s="1"/>
  <c r="I96" i="1"/>
  <c r="I97" i="1" s="1"/>
  <c r="G96" i="1"/>
  <c r="H95" i="1" s="1"/>
  <c r="E96" i="1"/>
  <c r="E97" i="1" s="1"/>
  <c r="C96" i="1"/>
  <c r="C97" i="1" s="1"/>
  <c r="D94" i="1" s="1"/>
  <c r="AK95" i="1"/>
  <c r="AG95" i="1"/>
  <c r="J95" i="1"/>
  <c r="AK94" i="1"/>
  <c r="AG94" i="1"/>
  <c r="AK93" i="1"/>
  <c r="AG93" i="1"/>
  <c r="AK92" i="1"/>
  <c r="AG92" i="1"/>
  <c r="AK91" i="1"/>
  <c r="AG91" i="1"/>
  <c r="AK90" i="1"/>
  <c r="AG90" i="1"/>
  <c r="AK89" i="1"/>
  <c r="AG89" i="1"/>
  <c r="AK88" i="1"/>
  <c r="AG88" i="1"/>
  <c r="AK87" i="1"/>
  <c r="AG87" i="1"/>
  <c r="AK86" i="1"/>
  <c r="AG86" i="1"/>
  <c r="AK85" i="1"/>
  <c r="AG85" i="1"/>
  <c r="AK84" i="1"/>
  <c r="AG84" i="1"/>
  <c r="AK83" i="1"/>
  <c r="AI83" i="1"/>
  <c r="AG83" i="1"/>
  <c r="AK82" i="1"/>
  <c r="AG82" i="1"/>
  <c r="AK81" i="1"/>
  <c r="AG81" i="1"/>
  <c r="AK80" i="1"/>
  <c r="AG80" i="1"/>
  <c r="AK79" i="1"/>
  <c r="AG79" i="1"/>
  <c r="AK78" i="1"/>
  <c r="AG78" i="1"/>
  <c r="O70" i="1"/>
  <c r="M70" i="1"/>
  <c r="N66" i="1" s="1"/>
  <c r="K70" i="1"/>
  <c r="L66" i="1" s="1"/>
  <c r="I70" i="1"/>
  <c r="J66" i="1" s="1"/>
  <c r="G70" i="1"/>
  <c r="H67" i="1" s="1"/>
  <c r="E70" i="1"/>
  <c r="F67" i="1" s="1"/>
  <c r="C70" i="1"/>
  <c r="D66" i="1" s="1"/>
  <c r="O69" i="1"/>
  <c r="P68" i="1" s="1"/>
  <c r="M69" i="1"/>
  <c r="N68" i="1" s="1"/>
  <c r="K69" i="1"/>
  <c r="L68" i="1" s="1"/>
  <c r="I69" i="1"/>
  <c r="G69" i="1"/>
  <c r="H68" i="1" s="1"/>
  <c r="E69" i="1"/>
  <c r="F68" i="1" s="1"/>
  <c r="C69" i="1"/>
  <c r="D68" i="1" s="1"/>
  <c r="J68" i="1"/>
  <c r="P67" i="1"/>
  <c r="P66" i="1"/>
  <c r="P70" i="1" s="1"/>
  <c r="H66" i="1"/>
  <c r="F66" i="1"/>
  <c r="O56" i="1"/>
  <c r="P53" i="1" s="1"/>
  <c r="M56" i="1"/>
  <c r="N53" i="1" s="1"/>
  <c r="K56" i="1"/>
  <c r="I56" i="1"/>
  <c r="J53" i="1" s="1"/>
  <c r="G56" i="1"/>
  <c r="E56" i="1"/>
  <c r="F53" i="1" s="1"/>
  <c r="C56" i="1"/>
  <c r="D51" i="1" s="1"/>
  <c r="AE55" i="1"/>
  <c r="AD55" i="1"/>
  <c r="AC55" i="1"/>
  <c r="G55" i="1"/>
  <c r="H54" i="1" s="1"/>
  <c r="E55" i="1"/>
  <c r="F54" i="1" s="1"/>
  <c r="C55" i="1"/>
  <c r="D54" i="1" s="1"/>
  <c r="AD54" i="1"/>
  <c r="O54" i="1"/>
  <c r="O55" i="1" s="1"/>
  <c r="M54" i="1"/>
  <c r="K54" i="1"/>
  <c r="K55" i="1" s="1"/>
  <c r="L54" i="1" s="1"/>
  <c r="I54" i="1"/>
  <c r="AB53" i="1"/>
  <c r="L53" i="1"/>
  <c r="H53" i="1"/>
  <c r="AB52" i="1"/>
  <c r="P52" i="1"/>
  <c r="L52" i="1"/>
  <c r="H52" i="1"/>
  <c r="AB51" i="1"/>
  <c r="L51" i="1"/>
  <c r="H51" i="1"/>
  <c r="AB50" i="1"/>
  <c r="L50" i="1"/>
  <c r="H50" i="1"/>
  <c r="AB49" i="1"/>
  <c r="L49" i="1"/>
  <c r="H49" i="1"/>
  <c r="AB48" i="1"/>
  <c r="L48" i="1"/>
  <c r="H48" i="1"/>
  <c r="AB47" i="1"/>
  <c r="L47" i="1"/>
  <c r="H47" i="1"/>
  <c r="AB46" i="1"/>
  <c r="L46" i="1"/>
  <c r="H46" i="1"/>
  <c r="AB45" i="1"/>
  <c r="L45" i="1"/>
  <c r="H45" i="1"/>
  <c r="AB44" i="1"/>
  <c r="P44" i="1"/>
  <c r="L44" i="1"/>
  <c r="J44" i="1"/>
  <c r="H44" i="1"/>
  <c r="O24" i="1"/>
  <c r="P26" i="1" s="1"/>
  <c r="M24" i="1"/>
  <c r="N33" i="1" s="1"/>
  <c r="K24" i="1"/>
  <c r="L32" i="1" s="1"/>
  <c r="I24" i="1"/>
  <c r="J31" i="1" s="1"/>
  <c r="G24" i="1"/>
  <c r="H30" i="1" s="1"/>
  <c r="E24" i="1"/>
  <c r="F29" i="1" s="1"/>
  <c r="C24" i="1"/>
  <c r="D28" i="1" s="1"/>
  <c r="O20" i="1"/>
  <c r="P21" i="1" s="1"/>
  <c r="M20" i="1"/>
  <c r="N22" i="1" s="1"/>
  <c r="K20" i="1"/>
  <c r="L21" i="1" s="1"/>
  <c r="I20" i="1"/>
  <c r="J21" i="1" s="1"/>
  <c r="G20" i="1"/>
  <c r="H23" i="1" s="1"/>
  <c r="E20" i="1"/>
  <c r="F22" i="1" s="1"/>
  <c r="C20" i="1"/>
  <c r="D21" i="1" s="1"/>
  <c r="O16" i="1"/>
  <c r="P19" i="1" s="1"/>
  <c r="M16" i="1"/>
  <c r="N19" i="1" s="1"/>
  <c r="K16" i="1"/>
  <c r="L19" i="1" s="1"/>
  <c r="I16" i="1"/>
  <c r="J19" i="1" s="1"/>
  <c r="G16" i="1"/>
  <c r="H19" i="1" s="1"/>
  <c r="E16" i="1"/>
  <c r="C16" i="1"/>
  <c r="D19" i="1" s="1"/>
  <c r="O12" i="1"/>
  <c r="P14" i="1" s="1"/>
  <c r="M12" i="1"/>
  <c r="N14" i="1" s="1"/>
  <c r="K12" i="1"/>
  <c r="L14" i="1" s="1"/>
  <c r="I12" i="1"/>
  <c r="J13" i="1" s="1"/>
  <c r="G12" i="1"/>
  <c r="H13" i="1" s="1"/>
  <c r="E12" i="1"/>
  <c r="F14" i="1" s="1"/>
  <c r="C12" i="1"/>
  <c r="D14" i="1" s="1"/>
  <c r="AZ425" i="15" l="1"/>
  <c r="BD439" i="15"/>
  <c r="BD425" i="15"/>
  <c r="L37" i="8"/>
  <c r="L38" i="8"/>
  <c r="L39" i="8"/>
  <c r="L40" i="8"/>
  <c r="L43" i="8"/>
  <c r="N143" i="8"/>
  <c r="L44" i="8"/>
  <c r="L41" i="8"/>
  <c r="D157" i="8"/>
  <c r="L42" i="8"/>
  <c r="P179" i="15"/>
  <c r="P219" i="15"/>
  <c r="N206" i="15"/>
  <c r="J219" i="15"/>
  <c r="H179" i="15"/>
  <c r="D219" i="15"/>
  <c r="L44" i="15"/>
  <c r="N179" i="15"/>
  <c r="D206" i="15"/>
  <c r="J179" i="15"/>
  <c r="F179" i="15"/>
  <c r="J206" i="15"/>
  <c r="D179" i="15"/>
  <c r="F206" i="15"/>
  <c r="H219" i="15"/>
  <c r="N219" i="15"/>
  <c r="F219" i="15"/>
  <c r="L206" i="15"/>
  <c r="L179" i="15"/>
  <c r="P206" i="15"/>
  <c r="L219" i="15"/>
  <c r="H206" i="15"/>
  <c r="D44" i="15"/>
  <c r="L62" i="15"/>
  <c r="F81" i="15"/>
  <c r="F26" i="15"/>
  <c r="L81" i="15"/>
  <c r="H26" i="15"/>
  <c r="D81" i="15"/>
  <c r="H62" i="15"/>
  <c r="L26" i="15"/>
  <c r="D62" i="15"/>
  <c r="J62" i="15"/>
  <c r="N26" i="15"/>
  <c r="P26" i="15"/>
  <c r="H44" i="15"/>
  <c r="P62" i="15"/>
  <c r="J81" i="15"/>
  <c r="F44" i="15"/>
  <c r="P81" i="15"/>
  <c r="J44" i="15"/>
  <c r="H81" i="15"/>
  <c r="J26" i="15"/>
  <c r="F62" i="15"/>
  <c r="N81" i="15"/>
  <c r="P44" i="15"/>
  <c r="N44" i="15"/>
  <c r="D26" i="15"/>
  <c r="N62" i="15"/>
  <c r="L46" i="8"/>
  <c r="L313" i="8"/>
  <c r="N312" i="8"/>
  <c r="P313" i="8"/>
  <c r="H313" i="8"/>
  <c r="D312" i="8"/>
  <c r="D197" i="8"/>
  <c r="F296" i="8"/>
  <c r="F297" i="8"/>
  <c r="F62" i="8"/>
  <c r="H297" i="8"/>
  <c r="H300" i="8" s="1"/>
  <c r="H298" i="8"/>
  <c r="J296" i="8"/>
  <c r="F57" i="8"/>
  <c r="J297" i="8"/>
  <c r="F55" i="8"/>
  <c r="D161" i="8"/>
  <c r="L58" i="8"/>
  <c r="L60" i="8"/>
  <c r="N154" i="8"/>
  <c r="N155" i="8"/>
  <c r="N212" i="8"/>
  <c r="N216" i="8" s="1"/>
  <c r="J37" i="8"/>
  <c r="L143" i="8"/>
  <c r="J71" i="8"/>
  <c r="L56" i="8"/>
  <c r="N161" i="8"/>
  <c r="N156" i="8"/>
  <c r="N163" i="8"/>
  <c r="J276" i="8"/>
  <c r="L278" i="8"/>
  <c r="L54" i="8"/>
  <c r="N157" i="8"/>
  <c r="N138" i="8"/>
  <c r="N142" i="8"/>
  <c r="N146" i="8"/>
  <c r="N139" i="8"/>
  <c r="N140" i="8"/>
  <c r="N144" i="8"/>
  <c r="F157" i="8"/>
  <c r="N137" i="8"/>
  <c r="N141" i="8"/>
  <c r="D41" i="8"/>
  <c r="F73" i="8"/>
  <c r="F79" i="8"/>
  <c r="F76" i="8"/>
  <c r="H177" i="8"/>
  <c r="H74" i="8"/>
  <c r="H276" i="8"/>
  <c r="J177" i="8"/>
  <c r="N58" i="8"/>
  <c r="D43" i="8"/>
  <c r="D38" i="8"/>
  <c r="D46" i="8"/>
  <c r="D177" i="8"/>
  <c r="P286" i="8"/>
  <c r="D39" i="8"/>
  <c r="D44" i="8"/>
  <c r="F312" i="8"/>
  <c r="P287" i="8"/>
  <c r="D37" i="8"/>
  <c r="D42" i="8"/>
  <c r="D40" i="8"/>
  <c r="L55" i="8"/>
  <c r="L57" i="8"/>
  <c r="H158" i="8"/>
  <c r="H160" i="8"/>
  <c r="L62" i="8"/>
  <c r="L177" i="8"/>
  <c r="H155" i="8"/>
  <c r="N158" i="8"/>
  <c r="N160" i="8"/>
  <c r="F162" i="8"/>
  <c r="J74" i="8"/>
  <c r="L178" i="8"/>
  <c r="L276" i="8"/>
  <c r="L280" i="8" s="1"/>
  <c r="L174" i="8"/>
  <c r="H203" i="8"/>
  <c r="H207" i="8" s="1"/>
  <c r="F59" i="8"/>
  <c r="F61" i="8"/>
  <c r="H162" i="8"/>
  <c r="H140" i="8"/>
  <c r="F54" i="8"/>
  <c r="F56" i="8"/>
  <c r="H157" i="8"/>
  <c r="L59" i="8"/>
  <c r="L61" i="8"/>
  <c r="N162" i="8"/>
  <c r="L175" i="8"/>
  <c r="P212" i="8"/>
  <c r="P216" i="8" s="1"/>
  <c r="H159" i="8"/>
  <c r="F63" i="8"/>
  <c r="L244" i="8"/>
  <c r="L248" i="8" s="1"/>
  <c r="D297" i="8"/>
  <c r="H154" i="8"/>
  <c r="H156" i="8"/>
  <c r="F58" i="8"/>
  <c r="F161" i="8"/>
  <c r="L171" i="8"/>
  <c r="H163" i="8"/>
  <c r="L172" i="8"/>
  <c r="L162" i="8"/>
  <c r="J203" i="8"/>
  <c r="J207" i="8" s="1"/>
  <c r="N46" i="8"/>
  <c r="P141" i="8"/>
  <c r="D245" i="8"/>
  <c r="D248" i="8" s="1"/>
  <c r="N60" i="8"/>
  <c r="D171" i="8"/>
  <c r="D174" i="8"/>
  <c r="N62" i="8"/>
  <c r="D172" i="8"/>
  <c r="D175" i="8"/>
  <c r="D178" i="8"/>
  <c r="P203" i="8"/>
  <c r="P207" i="8" s="1"/>
  <c r="N59" i="8"/>
  <c r="D180" i="8"/>
  <c r="D173" i="8"/>
  <c r="D176" i="8"/>
  <c r="F39" i="8"/>
  <c r="L157" i="8"/>
  <c r="L161" i="8"/>
  <c r="F212" i="8"/>
  <c r="F216" i="8" s="1"/>
  <c r="H137" i="8"/>
  <c r="H145" i="8"/>
  <c r="H55" i="8"/>
  <c r="L156" i="8"/>
  <c r="J64" i="8"/>
  <c r="N276" i="8"/>
  <c r="H139" i="8"/>
  <c r="H143" i="8"/>
  <c r="L160" i="8"/>
  <c r="J139" i="8"/>
  <c r="F38" i="8"/>
  <c r="L155" i="8"/>
  <c r="L159" i="8"/>
  <c r="L163" i="8"/>
  <c r="L154" i="8"/>
  <c r="F40" i="8"/>
  <c r="F43" i="8"/>
  <c r="H144" i="8"/>
  <c r="D162" i="8"/>
  <c r="F163" i="8"/>
  <c r="F71" i="8"/>
  <c r="H172" i="8"/>
  <c r="H175" i="8"/>
  <c r="J77" i="8"/>
  <c r="H178" i="8"/>
  <c r="L180" i="8"/>
  <c r="N254" i="8"/>
  <c r="N257" i="8" s="1"/>
  <c r="P296" i="8"/>
  <c r="P300" i="8" s="1"/>
  <c r="D158" i="8"/>
  <c r="D160" i="8"/>
  <c r="F42" i="8"/>
  <c r="F45" i="8"/>
  <c r="H146" i="8"/>
  <c r="D154" i="8"/>
  <c r="D155" i="8"/>
  <c r="F156" i="8"/>
  <c r="F158" i="8"/>
  <c r="F159" i="8"/>
  <c r="F160" i="8"/>
  <c r="H171" i="8"/>
  <c r="J73" i="8"/>
  <c r="H174" i="8"/>
  <c r="J76" i="8"/>
  <c r="J79" i="8"/>
  <c r="P298" i="8"/>
  <c r="F154" i="8"/>
  <c r="N203" i="8"/>
  <c r="N207" i="8" s="1"/>
  <c r="F41" i="8"/>
  <c r="H142" i="8"/>
  <c r="F72" i="8"/>
  <c r="H173" i="8"/>
  <c r="F75" i="8"/>
  <c r="H176" i="8"/>
  <c r="F78" i="8"/>
  <c r="L179" i="8"/>
  <c r="D159" i="8"/>
  <c r="F37" i="8"/>
  <c r="P38" i="8"/>
  <c r="F44" i="8"/>
  <c r="J72" i="8"/>
  <c r="L173" i="8"/>
  <c r="J75" i="8"/>
  <c r="J78" i="8"/>
  <c r="H277" i="8"/>
  <c r="P46" i="8"/>
  <c r="D156" i="8"/>
  <c r="H138" i="8"/>
  <c r="F74" i="8"/>
  <c r="F77" i="8"/>
  <c r="L141" i="8"/>
  <c r="L142" i="8"/>
  <c r="J46" i="8"/>
  <c r="N61" i="8"/>
  <c r="L140" i="8"/>
  <c r="N64" i="8"/>
  <c r="L137" i="8"/>
  <c r="L138" i="8"/>
  <c r="L139" i="8"/>
  <c r="J45" i="8"/>
  <c r="F262" i="8"/>
  <c r="F266" i="8" s="1"/>
  <c r="J44" i="8"/>
  <c r="P156" i="8"/>
  <c r="J43" i="8"/>
  <c r="L145" i="8"/>
  <c r="N54" i="8"/>
  <c r="H64" i="8"/>
  <c r="L312" i="8"/>
  <c r="J41" i="8"/>
  <c r="J42" i="8"/>
  <c r="N55" i="8"/>
  <c r="N56" i="8"/>
  <c r="P160" i="8"/>
  <c r="J38" i="8"/>
  <c r="J39" i="8"/>
  <c r="L144" i="8"/>
  <c r="N57" i="8"/>
  <c r="N37" i="8"/>
  <c r="P139" i="8"/>
  <c r="N43" i="8"/>
  <c r="P57" i="8"/>
  <c r="N38" i="8"/>
  <c r="P140" i="8"/>
  <c r="N44" i="8"/>
  <c r="N45" i="8"/>
  <c r="N39" i="8"/>
  <c r="P142" i="8"/>
  <c r="P312" i="8"/>
  <c r="P137" i="8"/>
  <c r="P143" i="8"/>
  <c r="N40" i="8"/>
  <c r="P144" i="8"/>
  <c r="P145" i="8"/>
  <c r="N74" i="8"/>
  <c r="L339" i="8"/>
  <c r="P138" i="8"/>
  <c r="N41" i="8"/>
  <c r="N73" i="8"/>
  <c r="H287" i="8"/>
  <c r="P42" i="8"/>
  <c r="N72" i="8"/>
  <c r="P177" i="8"/>
  <c r="D212" i="8"/>
  <c r="D216" i="8" s="1"/>
  <c r="H253" i="8"/>
  <c r="H257" i="8" s="1"/>
  <c r="P39" i="8"/>
  <c r="P58" i="8"/>
  <c r="N71" i="8"/>
  <c r="P176" i="8"/>
  <c r="H312" i="8"/>
  <c r="P43" i="8"/>
  <c r="P54" i="8"/>
  <c r="P59" i="8"/>
  <c r="P175" i="8"/>
  <c r="N79" i="8"/>
  <c r="N80" i="8"/>
  <c r="P60" i="8"/>
  <c r="P173" i="8"/>
  <c r="P174" i="8"/>
  <c r="N78" i="8"/>
  <c r="P245" i="8"/>
  <c r="P248" i="8" s="1"/>
  <c r="P178" i="8"/>
  <c r="P40" i="8"/>
  <c r="P44" i="8"/>
  <c r="P55" i="8"/>
  <c r="P172" i="8"/>
  <c r="D262" i="8"/>
  <c r="D266" i="8" s="1"/>
  <c r="F313" i="8"/>
  <c r="P37" i="8"/>
  <c r="P45" i="8"/>
  <c r="P56" i="8"/>
  <c r="P61" i="8"/>
  <c r="P62" i="8"/>
  <c r="P171" i="8"/>
  <c r="N76" i="8"/>
  <c r="P179" i="8"/>
  <c r="N75" i="8"/>
  <c r="H339" i="8"/>
  <c r="J142" i="8"/>
  <c r="J145" i="8"/>
  <c r="J156" i="8"/>
  <c r="H62" i="8"/>
  <c r="H75" i="8"/>
  <c r="J178" i="8"/>
  <c r="H179" i="8"/>
  <c r="D340" i="8"/>
  <c r="J287" i="8"/>
  <c r="J137" i="8"/>
  <c r="H56" i="8"/>
  <c r="H59" i="8"/>
  <c r="J171" i="8"/>
  <c r="H76" i="8"/>
  <c r="J179" i="8"/>
  <c r="J180" i="8"/>
  <c r="H244" i="8"/>
  <c r="H248" i="8" s="1"/>
  <c r="D254" i="8"/>
  <c r="D257" i="8" s="1"/>
  <c r="L340" i="8"/>
  <c r="D277" i="8"/>
  <c r="D280" i="8" s="1"/>
  <c r="L287" i="8"/>
  <c r="D296" i="8"/>
  <c r="L298" i="8"/>
  <c r="J140" i="8"/>
  <c r="H63" i="8"/>
  <c r="J172" i="8"/>
  <c r="H77" i="8"/>
  <c r="F254" i="8"/>
  <c r="F257" i="8" s="1"/>
  <c r="L263" i="8"/>
  <c r="L266" i="8" s="1"/>
  <c r="J143" i="8"/>
  <c r="J154" i="8"/>
  <c r="H60" i="8"/>
  <c r="P64" i="8"/>
  <c r="J173" i="8"/>
  <c r="H78" i="8"/>
  <c r="D338" i="8"/>
  <c r="J277" i="8"/>
  <c r="L297" i="8"/>
  <c r="L300" i="8" s="1"/>
  <c r="J138" i="8"/>
  <c r="H54" i="8"/>
  <c r="F64" i="8"/>
  <c r="H71" i="8"/>
  <c r="J174" i="8"/>
  <c r="H79" i="8"/>
  <c r="H80" i="8"/>
  <c r="J141" i="8"/>
  <c r="H57" i="8"/>
  <c r="H72" i="8"/>
  <c r="J175" i="8"/>
  <c r="L286" i="8"/>
  <c r="J144" i="8"/>
  <c r="H61" i="8"/>
  <c r="N287" i="8"/>
  <c r="D145" i="8"/>
  <c r="J54" i="8"/>
  <c r="J56" i="8"/>
  <c r="J158" i="8"/>
  <c r="J160" i="8"/>
  <c r="F204" i="8"/>
  <c r="F207" i="8" s="1"/>
  <c r="N263" i="8"/>
  <c r="N266" i="8" s="1"/>
  <c r="N339" i="8"/>
  <c r="H286" i="8"/>
  <c r="D137" i="8"/>
  <c r="D139" i="8"/>
  <c r="D141" i="8"/>
  <c r="D143" i="8"/>
  <c r="J58" i="8"/>
  <c r="J60" i="8"/>
  <c r="J162" i="8"/>
  <c r="J338" i="8"/>
  <c r="P276" i="8"/>
  <c r="J62" i="8"/>
  <c r="I65" i="8"/>
  <c r="J213" i="8"/>
  <c r="J216" i="8" s="1"/>
  <c r="D313" i="8"/>
  <c r="J340" i="8"/>
  <c r="N286" i="8"/>
  <c r="J155" i="8"/>
  <c r="J245" i="8"/>
  <c r="J248" i="8" s="1"/>
  <c r="N338" i="8"/>
  <c r="D146" i="8"/>
  <c r="J55" i="8"/>
  <c r="J157" i="8"/>
  <c r="J159" i="8"/>
  <c r="D138" i="8"/>
  <c r="D140" i="8"/>
  <c r="D142" i="8"/>
  <c r="J57" i="8"/>
  <c r="J59" i="8"/>
  <c r="J161" i="8"/>
  <c r="J61" i="8"/>
  <c r="P277" i="8"/>
  <c r="F338" i="8"/>
  <c r="F139" i="8"/>
  <c r="H40" i="8"/>
  <c r="F143" i="8"/>
  <c r="H44" i="8"/>
  <c r="D57" i="8"/>
  <c r="D61" i="8"/>
  <c r="E65" i="8"/>
  <c r="P73" i="8"/>
  <c r="P77" i="8"/>
  <c r="L212" i="8"/>
  <c r="L216" i="8" s="1"/>
  <c r="J286" i="8"/>
  <c r="P155" i="8"/>
  <c r="P159" i="8"/>
  <c r="P163" i="8"/>
  <c r="J313" i="8"/>
  <c r="D278" i="8"/>
  <c r="N298" i="8"/>
  <c r="F138" i="8"/>
  <c r="H39" i="8"/>
  <c r="F142" i="8"/>
  <c r="H43" i="8"/>
  <c r="F146" i="8"/>
  <c r="L147" i="8"/>
  <c r="D56" i="8"/>
  <c r="D60" i="8"/>
  <c r="M65" i="8"/>
  <c r="P74" i="8"/>
  <c r="P78" i="8"/>
  <c r="F340" i="8"/>
  <c r="F278" i="8"/>
  <c r="F288" i="8"/>
  <c r="N297" i="8"/>
  <c r="N300" i="8" s="1"/>
  <c r="P154" i="8"/>
  <c r="P158" i="8"/>
  <c r="P162" i="8"/>
  <c r="D64" i="8"/>
  <c r="L64" i="8"/>
  <c r="J312" i="8"/>
  <c r="F137" i="8"/>
  <c r="H38" i="8"/>
  <c r="F141" i="8"/>
  <c r="H42" i="8"/>
  <c r="F145" i="8"/>
  <c r="H46" i="8"/>
  <c r="D55" i="8"/>
  <c r="D59" i="8"/>
  <c r="D63" i="8"/>
  <c r="P71" i="8"/>
  <c r="P75" i="8"/>
  <c r="P79" i="8"/>
  <c r="F287" i="8"/>
  <c r="F290" i="8" s="1"/>
  <c r="P157" i="8"/>
  <c r="P80" i="8"/>
  <c r="P253" i="8"/>
  <c r="P257" i="8" s="1"/>
  <c r="H37" i="8"/>
  <c r="F140" i="8"/>
  <c r="H41" i="8"/>
  <c r="D54" i="8"/>
  <c r="D58" i="8"/>
  <c r="P72" i="8"/>
  <c r="D203" i="8"/>
  <c r="D207" i="8" s="1"/>
  <c r="J263" i="8"/>
  <c r="J266" i="8" s="1"/>
  <c r="H47" i="8"/>
  <c r="D71" i="8"/>
  <c r="F171" i="8"/>
  <c r="L73" i="8"/>
  <c r="N173" i="8"/>
  <c r="D75" i="8"/>
  <c r="F175" i="8"/>
  <c r="L77" i="8"/>
  <c r="N177" i="8"/>
  <c r="D79" i="8"/>
  <c r="F179" i="8"/>
  <c r="L181" i="8"/>
  <c r="F244" i="8"/>
  <c r="F248" i="8" s="1"/>
  <c r="H340" i="8"/>
  <c r="N277" i="8"/>
  <c r="O48" i="8"/>
  <c r="P47" i="8" s="1"/>
  <c r="L72" i="8"/>
  <c r="N172" i="8"/>
  <c r="D74" i="8"/>
  <c r="F174" i="8"/>
  <c r="L76" i="8"/>
  <c r="N176" i="8"/>
  <c r="D78" i="8"/>
  <c r="F178" i="8"/>
  <c r="L80" i="8"/>
  <c r="N180" i="8"/>
  <c r="N245" i="8"/>
  <c r="N248" i="8" s="1"/>
  <c r="H263" i="8"/>
  <c r="H266" i="8" s="1"/>
  <c r="L71" i="8"/>
  <c r="N171" i="8"/>
  <c r="D73" i="8"/>
  <c r="F173" i="8"/>
  <c r="L75" i="8"/>
  <c r="N175" i="8"/>
  <c r="D77" i="8"/>
  <c r="F177" i="8"/>
  <c r="L79" i="8"/>
  <c r="N179" i="8"/>
  <c r="L204" i="8"/>
  <c r="L207" i="8" s="1"/>
  <c r="J254" i="8"/>
  <c r="J257" i="8" s="1"/>
  <c r="P340" i="8"/>
  <c r="F277" i="8"/>
  <c r="F280" i="8" s="1"/>
  <c r="D288" i="8"/>
  <c r="J147" i="8"/>
  <c r="L254" i="8"/>
  <c r="L257" i="8" s="1"/>
  <c r="P339" i="8"/>
  <c r="D287" i="8"/>
  <c r="D290" i="8" s="1"/>
  <c r="D72" i="8"/>
  <c r="F172" i="8"/>
  <c r="L74" i="8"/>
  <c r="N174" i="8"/>
  <c r="D76" i="8"/>
  <c r="F176" i="8"/>
  <c r="H213" i="8"/>
  <c r="H216" i="8" s="1"/>
  <c r="P263" i="8"/>
  <c r="P266" i="8" s="1"/>
  <c r="N313" i="8"/>
  <c r="N108" i="5"/>
  <c r="H275" i="5"/>
  <c r="N275" i="5"/>
  <c r="H276" i="5"/>
  <c r="N84" i="5"/>
  <c r="P108" i="5"/>
  <c r="N85" i="5"/>
  <c r="H108" i="5"/>
  <c r="H277" i="5"/>
  <c r="P63" i="5"/>
  <c r="H120" i="5"/>
  <c r="P71" i="5"/>
  <c r="N120" i="5"/>
  <c r="D59" i="5"/>
  <c r="N277" i="5"/>
  <c r="D66" i="5"/>
  <c r="H130" i="5"/>
  <c r="D63" i="5"/>
  <c r="N86" i="5"/>
  <c r="H278" i="5"/>
  <c r="N87" i="5"/>
  <c r="J243" i="5"/>
  <c r="L246" i="5"/>
  <c r="D261" i="5"/>
  <c r="P243" i="5"/>
  <c r="F119" i="5"/>
  <c r="P114" i="5"/>
  <c r="P130" i="5"/>
  <c r="P244" i="5"/>
  <c r="F115" i="5"/>
  <c r="J276" i="5"/>
  <c r="P119" i="5"/>
  <c r="P239" i="5"/>
  <c r="P247" i="5"/>
  <c r="P240" i="5"/>
  <c r="J262" i="5"/>
  <c r="P246" i="5"/>
  <c r="N79" i="5"/>
  <c r="N88" i="5"/>
  <c r="P241" i="5"/>
  <c r="J263" i="5"/>
  <c r="J278" i="5"/>
  <c r="P89" i="5"/>
  <c r="P124" i="5"/>
  <c r="J275" i="5"/>
  <c r="N278" i="5"/>
  <c r="P148" i="5"/>
  <c r="L242" i="5"/>
  <c r="F261" i="5"/>
  <c r="L276" i="5"/>
  <c r="J279" i="5"/>
  <c r="L238" i="5"/>
  <c r="L243" i="5"/>
  <c r="J274" i="5"/>
  <c r="J277" i="5"/>
  <c r="L239" i="5"/>
  <c r="N90" i="5"/>
  <c r="L241" i="5"/>
  <c r="L278" i="5"/>
  <c r="J111" i="5"/>
  <c r="H280" i="5"/>
  <c r="J264" i="5"/>
  <c r="F66" i="5"/>
  <c r="J118" i="5"/>
  <c r="H131" i="5"/>
  <c r="F63" i="5"/>
  <c r="L311" i="5"/>
  <c r="N82" i="5"/>
  <c r="N91" i="5"/>
  <c r="L248" i="5"/>
  <c r="F69" i="5"/>
  <c r="D73" i="5"/>
  <c r="D77" i="5"/>
  <c r="D81" i="5"/>
  <c r="D85" i="5"/>
  <c r="D89" i="5"/>
  <c r="L314" i="5"/>
  <c r="D60" i="5"/>
  <c r="D70" i="5"/>
  <c r="D90" i="5"/>
  <c r="D67" i="5"/>
  <c r="D74" i="5"/>
  <c r="D78" i="5"/>
  <c r="D82" i="5"/>
  <c r="D86" i="5"/>
  <c r="D61" i="5"/>
  <c r="D64" i="5"/>
  <c r="D71" i="5"/>
  <c r="H243" i="5"/>
  <c r="D68" i="5"/>
  <c r="D75" i="5"/>
  <c r="D79" i="5"/>
  <c r="D83" i="5"/>
  <c r="D87" i="5"/>
  <c r="D92" i="5"/>
  <c r="L224" i="5"/>
  <c r="P248" i="5"/>
  <c r="D62" i="5"/>
  <c r="D65" i="5"/>
  <c r="D93" i="5"/>
  <c r="D138" i="5"/>
  <c r="D69" i="5"/>
  <c r="D72" i="5"/>
  <c r="D76" i="5"/>
  <c r="D80" i="5"/>
  <c r="D84" i="5"/>
  <c r="D88" i="5"/>
  <c r="N94" i="5"/>
  <c r="J140" i="5"/>
  <c r="F81" i="5"/>
  <c r="F88" i="5"/>
  <c r="P109" i="5"/>
  <c r="L125" i="5"/>
  <c r="P142" i="5"/>
  <c r="N314" i="5"/>
  <c r="L225" i="5"/>
  <c r="H241" i="5"/>
  <c r="F264" i="5"/>
  <c r="L280" i="5"/>
  <c r="L226" i="5"/>
  <c r="F67" i="5"/>
  <c r="F70" i="5"/>
  <c r="F73" i="5"/>
  <c r="F82" i="5"/>
  <c r="P116" i="5"/>
  <c r="P126" i="5"/>
  <c r="P134" i="5"/>
  <c r="L227" i="5"/>
  <c r="J265" i="5"/>
  <c r="F61" i="5"/>
  <c r="P132" i="5"/>
  <c r="F86" i="5"/>
  <c r="F89" i="5"/>
  <c r="F94" i="5"/>
  <c r="L111" i="5"/>
  <c r="P117" i="5"/>
  <c r="P120" i="5"/>
  <c r="P127" i="5"/>
  <c r="P135" i="5"/>
  <c r="P238" i="5"/>
  <c r="H242" i="5"/>
  <c r="H245" i="5"/>
  <c r="L249" i="5"/>
  <c r="N274" i="5"/>
  <c r="N276" i="5"/>
  <c r="F79" i="5"/>
  <c r="P115" i="5"/>
  <c r="P143" i="5"/>
  <c r="F62" i="5"/>
  <c r="F77" i="5"/>
  <c r="F80" i="5"/>
  <c r="P111" i="5"/>
  <c r="P121" i="5"/>
  <c r="P128" i="5"/>
  <c r="P136" i="5"/>
  <c r="D301" i="5"/>
  <c r="L221" i="5"/>
  <c r="H239" i="5"/>
  <c r="P245" i="5"/>
  <c r="D275" i="5"/>
  <c r="N279" i="5"/>
  <c r="N248" i="5"/>
  <c r="F74" i="5"/>
  <c r="F90" i="5"/>
  <c r="D95" i="5"/>
  <c r="P112" i="5"/>
  <c r="P118" i="5"/>
  <c r="P122" i="5"/>
  <c r="P129" i="5"/>
  <c r="J301" i="5"/>
  <c r="L222" i="5"/>
  <c r="P242" i="5"/>
  <c r="J261" i="5"/>
  <c r="D280" i="5"/>
  <c r="F91" i="5"/>
  <c r="P110" i="5"/>
  <c r="L120" i="5"/>
  <c r="P125" i="5"/>
  <c r="F60" i="5"/>
  <c r="P113" i="5"/>
  <c r="P123" i="5"/>
  <c r="P138" i="5"/>
  <c r="P311" i="5"/>
  <c r="L223" i="5"/>
  <c r="C37" i="5"/>
  <c r="C48" i="5" s="1"/>
  <c r="J114" i="5"/>
  <c r="J127" i="5"/>
  <c r="J135" i="5"/>
  <c r="J139" i="5"/>
  <c r="J144" i="5"/>
  <c r="L240" i="5"/>
  <c r="L245" i="5"/>
  <c r="J108" i="5"/>
  <c r="J128" i="5"/>
  <c r="J131" i="5"/>
  <c r="J136" i="5"/>
  <c r="J141" i="5"/>
  <c r="J148" i="5"/>
  <c r="D303" i="5"/>
  <c r="N265" i="5"/>
  <c r="J124" i="5"/>
  <c r="J115" i="5"/>
  <c r="J121" i="5"/>
  <c r="J125" i="5"/>
  <c r="J132" i="5"/>
  <c r="J142" i="5"/>
  <c r="P222" i="5"/>
  <c r="J266" i="5"/>
  <c r="J112" i="5"/>
  <c r="J119" i="5"/>
  <c r="J129" i="5"/>
  <c r="J137" i="5"/>
  <c r="J156" i="5"/>
  <c r="D244" i="5"/>
  <c r="L247" i="5"/>
  <c r="J109" i="5"/>
  <c r="J116" i="5"/>
  <c r="J122" i="5"/>
  <c r="J133" i="5"/>
  <c r="J143" i="5"/>
  <c r="H157" i="5"/>
  <c r="P223" i="5"/>
  <c r="L244" i="5"/>
  <c r="J113" i="5"/>
  <c r="J126" i="5"/>
  <c r="J134" i="5"/>
  <c r="J138" i="5"/>
  <c r="N263" i="5"/>
  <c r="J145" i="5"/>
  <c r="P301" i="5"/>
  <c r="J110" i="5"/>
  <c r="J117" i="5"/>
  <c r="J120" i="5"/>
  <c r="J123" i="5"/>
  <c r="J130" i="5"/>
  <c r="H144" i="5"/>
  <c r="P224" i="5"/>
  <c r="D240" i="5"/>
  <c r="J68" i="5"/>
  <c r="P278" i="5"/>
  <c r="F245" i="5"/>
  <c r="D91" i="5"/>
  <c r="N95" i="5"/>
  <c r="P228" i="5"/>
  <c r="F59" i="5"/>
  <c r="J66" i="5"/>
  <c r="F71" i="5"/>
  <c r="F78" i="5"/>
  <c r="F85" i="5"/>
  <c r="P87" i="5"/>
  <c r="L116" i="5"/>
  <c r="D128" i="5"/>
  <c r="L132" i="5"/>
  <c r="L135" i="5"/>
  <c r="L141" i="5"/>
  <c r="L148" i="5"/>
  <c r="C295" i="5"/>
  <c r="D295" i="5" s="1"/>
  <c r="N221" i="5"/>
  <c r="F225" i="5"/>
  <c r="N229" i="5"/>
  <c r="L261" i="5"/>
  <c r="D264" i="5"/>
  <c r="H279" i="5"/>
  <c r="L153" i="5"/>
  <c r="F64" i="5"/>
  <c r="F76" i="5"/>
  <c r="F83" i="5"/>
  <c r="L109" i="5"/>
  <c r="D112" i="5"/>
  <c r="L114" i="5"/>
  <c r="L123" i="5"/>
  <c r="L130" i="5"/>
  <c r="L138" i="5"/>
  <c r="L144" i="5"/>
  <c r="L156" i="5"/>
  <c r="P221" i="5"/>
  <c r="P229" i="5"/>
  <c r="F238" i="5"/>
  <c r="N261" i="5"/>
  <c r="L275" i="5"/>
  <c r="L277" i="5"/>
  <c r="P225" i="5"/>
  <c r="H238" i="5"/>
  <c r="F242" i="5"/>
  <c r="N245" i="5"/>
  <c r="N267" i="5"/>
  <c r="L279" i="5"/>
  <c r="L119" i="5"/>
  <c r="L128" i="5"/>
  <c r="J74" i="5"/>
  <c r="F96" i="5"/>
  <c r="L112" i="5"/>
  <c r="L117" i="5"/>
  <c r="L121" i="5"/>
  <c r="L133" i="5"/>
  <c r="L136" i="5"/>
  <c r="L145" i="5"/>
  <c r="L150" i="5"/>
  <c r="F240" i="5"/>
  <c r="L262" i="5"/>
  <c r="L264" i="5"/>
  <c r="L149" i="5"/>
  <c r="J60" i="5"/>
  <c r="F65" i="5"/>
  <c r="F72" i="5"/>
  <c r="F84" i="5"/>
  <c r="L110" i="5"/>
  <c r="D120" i="5"/>
  <c r="L124" i="5"/>
  <c r="H127" i="5"/>
  <c r="L139" i="5"/>
  <c r="H146" i="5"/>
  <c r="N150" i="5"/>
  <c r="P226" i="5"/>
  <c r="N238" i="5"/>
  <c r="F244" i="5"/>
  <c r="F246" i="5"/>
  <c r="N262" i="5"/>
  <c r="N264" i="5"/>
  <c r="F247" i="5"/>
  <c r="L126" i="5"/>
  <c r="L142" i="5"/>
  <c r="P79" i="5"/>
  <c r="J84" i="5"/>
  <c r="J92" i="5"/>
  <c r="L108" i="5"/>
  <c r="L115" i="5"/>
  <c r="L129" i="5"/>
  <c r="L131" i="5"/>
  <c r="L134" i="5"/>
  <c r="L143" i="5"/>
  <c r="L146" i="5"/>
  <c r="L151" i="5"/>
  <c r="J76" i="5"/>
  <c r="F68" i="5"/>
  <c r="F75" i="5"/>
  <c r="J82" i="5"/>
  <c r="F87" i="5"/>
  <c r="L113" i="5"/>
  <c r="L118" i="5"/>
  <c r="L122" i="5"/>
  <c r="L127" i="5"/>
  <c r="N131" i="5"/>
  <c r="L137" i="5"/>
  <c r="L140" i="5"/>
  <c r="L147" i="5"/>
  <c r="L152" i="5"/>
  <c r="L301" i="5"/>
  <c r="P227" i="5"/>
  <c r="F239" i="5"/>
  <c r="F241" i="5"/>
  <c r="F243" i="5"/>
  <c r="L263" i="5"/>
  <c r="L265" i="5"/>
  <c r="N115" i="5"/>
  <c r="N149" i="5"/>
  <c r="F276" i="5"/>
  <c r="N109" i="5"/>
  <c r="N121" i="5"/>
  <c r="N134" i="5"/>
  <c r="H125" i="5"/>
  <c r="N126" i="5"/>
  <c r="H128" i="5"/>
  <c r="N129" i="5"/>
  <c r="H133" i="5"/>
  <c r="H138" i="5"/>
  <c r="N139" i="5"/>
  <c r="H142" i="5"/>
  <c r="N143" i="5"/>
  <c r="H148" i="5"/>
  <c r="H150" i="5"/>
  <c r="D222" i="5"/>
  <c r="D224" i="5"/>
  <c r="N239" i="5"/>
  <c r="N243" i="5"/>
  <c r="D247" i="5"/>
  <c r="D274" i="5"/>
  <c r="F275" i="5"/>
  <c r="P280" i="5"/>
  <c r="N112" i="5"/>
  <c r="N141" i="5"/>
  <c r="N147" i="5"/>
  <c r="H152" i="5"/>
  <c r="H156" i="5"/>
  <c r="J228" i="5"/>
  <c r="D241" i="5"/>
  <c r="F262" i="5"/>
  <c r="F265" i="5"/>
  <c r="H110" i="5"/>
  <c r="N111" i="5"/>
  <c r="H113" i="5"/>
  <c r="N114" i="5"/>
  <c r="H116" i="5"/>
  <c r="N117" i="5"/>
  <c r="H119" i="5"/>
  <c r="H122" i="5"/>
  <c r="N123" i="5"/>
  <c r="H135" i="5"/>
  <c r="N136" i="5"/>
  <c r="H140" i="5"/>
  <c r="N145" i="5"/>
  <c r="J153" i="5"/>
  <c r="J222" i="5"/>
  <c r="J224" i="5"/>
  <c r="D226" i="5"/>
  <c r="D229" i="5"/>
  <c r="N242" i="5"/>
  <c r="F274" i="5"/>
  <c r="P279" i="5"/>
  <c r="H118" i="5"/>
  <c r="H124" i="5"/>
  <c r="N125" i="5"/>
  <c r="N128" i="5"/>
  <c r="H132" i="5"/>
  <c r="N133" i="5"/>
  <c r="H137" i="5"/>
  <c r="N138" i="5"/>
  <c r="N142" i="5"/>
  <c r="H151" i="5"/>
  <c r="H154" i="5"/>
  <c r="J157" i="5"/>
  <c r="L303" i="5"/>
  <c r="D221" i="5"/>
  <c r="N241" i="5"/>
  <c r="D243" i="5"/>
  <c r="N247" i="5"/>
  <c r="D266" i="5"/>
  <c r="P277" i="5"/>
  <c r="D279" i="5"/>
  <c r="F280" i="5"/>
  <c r="K15" i="5"/>
  <c r="K22" i="5" s="1"/>
  <c r="H109" i="5"/>
  <c r="N110" i="5"/>
  <c r="H112" i="5"/>
  <c r="N113" i="5"/>
  <c r="H115" i="5"/>
  <c r="N116" i="5"/>
  <c r="N119" i="5"/>
  <c r="H121" i="5"/>
  <c r="N122" i="5"/>
  <c r="H134" i="5"/>
  <c r="N135" i="5"/>
  <c r="H141" i="5"/>
  <c r="H147" i="5"/>
  <c r="H149" i="5"/>
  <c r="J151" i="5"/>
  <c r="L154" i="5"/>
  <c r="L157" i="5"/>
  <c r="P303" i="5"/>
  <c r="J221" i="5"/>
  <c r="D223" i="5"/>
  <c r="D225" i="5"/>
  <c r="J227" i="5"/>
  <c r="J230" i="5"/>
  <c r="D239" i="5"/>
  <c r="D263" i="5"/>
  <c r="P276" i="5"/>
  <c r="D278" i="5"/>
  <c r="F279" i="5"/>
  <c r="H126" i="5"/>
  <c r="N127" i="5"/>
  <c r="H129" i="5"/>
  <c r="N130" i="5"/>
  <c r="H139" i="5"/>
  <c r="H143" i="5"/>
  <c r="N144" i="5"/>
  <c r="J147" i="5"/>
  <c r="J149" i="5"/>
  <c r="H155" i="5"/>
  <c r="J223" i="5"/>
  <c r="J231" i="5"/>
  <c r="N240" i="5"/>
  <c r="D242" i="5"/>
  <c r="N244" i="5"/>
  <c r="D248" i="5"/>
  <c r="F263" i="5"/>
  <c r="D267" i="5"/>
  <c r="P275" i="5"/>
  <c r="D277" i="5"/>
  <c r="F278" i="5"/>
  <c r="H111" i="5"/>
  <c r="H114" i="5"/>
  <c r="H117" i="5"/>
  <c r="N118" i="5"/>
  <c r="H123" i="5"/>
  <c r="N124" i="5"/>
  <c r="N132" i="5"/>
  <c r="H136" i="5"/>
  <c r="N137" i="5"/>
  <c r="H145" i="5"/>
  <c r="N151" i="5"/>
  <c r="N155" i="5"/>
  <c r="J225" i="5"/>
  <c r="P231" i="5"/>
  <c r="D238" i="5"/>
  <c r="N246" i="5"/>
  <c r="D262" i="5"/>
  <c r="F267" i="5"/>
  <c r="F222" i="5"/>
  <c r="D227" i="5"/>
  <c r="P230" i="5"/>
  <c r="F227" i="5"/>
  <c r="F231" i="5"/>
  <c r="H248" i="5"/>
  <c r="N89" i="5"/>
  <c r="F92" i="5"/>
  <c r="N96" i="5"/>
  <c r="J312" i="5"/>
  <c r="F221" i="5"/>
  <c r="F224" i="5"/>
  <c r="F229" i="5"/>
  <c r="F311" i="5"/>
  <c r="J313" i="5"/>
  <c r="J229" i="5"/>
  <c r="L231" i="5"/>
  <c r="H240" i="5"/>
  <c r="G37" i="5"/>
  <c r="G48" i="5" s="1"/>
  <c r="F226" i="5"/>
  <c r="H244" i="5"/>
  <c r="H247" i="5"/>
  <c r="F223" i="5"/>
  <c r="J226" i="5"/>
  <c r="D228" i="5"/>
  <c r="F249" i="5"/>
  <c r="F228" i="5"/>
  <c r="F230" i="5"/>
  <c r="H246" i="5"/>
  <c r="H249" i="5"/>
  <c r="H223" i="5"/>
  <c r="L229" i="5"/>
  <c r="F248" i="5"/>
  <c r="K295" i="5"/>
  <c r="L295" i="5" s="1"/>
  <c r="J90" i="5"/>
  <c r="N92" i="5"/>
  <c r="N97" i="5"/>
  <c r="F312" i="5"/>
  <c r="L228" i="5"/>
  <c r="L67" i="5"/>
  <c r="L232" i="5"/>
  <c r="F314" i="5"/>
  <c r="O37" i="5"/>
  <c r="O48" i="5" s="1"/>
  <c r="H39" i="5"/>
  <c r="F110" i="5"/>
  <c r="F123" i="5"/>
  <c r="F127" i="5"/>
  <c r="F131" i="5"/>
  <c r="F137" i="5"/>
  <c r="F145" i="5"/>
  <c r="F147" i="5"/>
  <c r="F151" i="5"/>
  <c r="H41" i="5"/>
  <c r="P45" i="5"/>
  <c r="H67" i="5"/>
  <c r="F114" i="5"/>
  <c r="F118" i="5"/>
  <c r="F154" i="5"/>
  <c r="H303" i="5"/>
  <c r="H222" i="5"/>
  <c r="H226" i="5"/>
  <c r="H230" i="5"/>
  <c r="H47" i="5"/>
  <c r="H83" i="5"/>
  <c r="F109" i="5"/>
  <c r="F122" i="5"/>
  <c r="F126" i="5"/>
  <c r="F130" i="5"/>
  <c r="H221" i="5"/>
  <c r="H227" i="5"/>
  <c r="H33" i="5"/>
  <c r="F113" i="5"/>
  <c r="F117" i="5"/>
  <c r="F133" i="5"/>
  <c r="H225" i="5"/>
  <c r="H229" i="5"/>
  <c r="L33" i="5"/>
  <c r="N93" i="5"/>
  <c r="F98" i="5"/>
  <c r="F108" i="5"/>
  <c r="F121" i="5"/>
  <c r="F125" i="5"/>
  <c r="F129" i="5"/>
  <c r="F139" i="5"/>
  <c r="F141" i="5"/>
  <c r="H301" i="5"/>
  <c r="P304" i="5"/>
  <c r="L35" i="5"/>
  <c r="H59" i="5"/>
  <c r="F112" i="5"/>
  <c r="F116" i="5"/>
  <c r="F132" i="5"/>
  <c r="F135" i="5"/>
  <c r="F146" i="5"/>
  <c r="J155" i="5"/>
  <c r="N157" i="5"/>
  <c r="K161" i="5"/>
  <c r="L159" i="5" s="1"/>
  <c r="H224" i="5"/>
  <c r="H228" i="5"/>
  <c r="H75" i="5"/>
  <c r="F111" i="5"/>
  <c r="F120" i="5"/>
  <c r="F124" i="5"/>
  <c r="F138" i="5"/>
  <c r="F143" i="5"/>
  <c r="D178" i="5"/>
  <c r="I192" i="5"/>
  <c r="I193" i="5" s="1"/>
  <c r="J190" i="5" s="1"/>
  <c r="H231" i="5"/>
  <c r="J175" i="5"/>
  <c r="J174" i="5"/>
  <c r="J171" i="5"/>
  <c r="L97" i="5"/>
  <c r="L41" i="5"/>
  <c r="L60" i="5"/>
  <c r="L62" i="5"/>
  <c r="L69" i="5"/>
  <c r="L71" i="5"/>
  <c r="L76" i="5"/>
  <c r="L78" i="5"/>
  <c r="L85" i="5"/>
  <c r="L87" i="5"/>
  <c r="D111" i="5"/>
  <c r="D119" i="5"/>
  <c r="D127" i="5"/>
  <c r="D133" i="5"/>
  <c r="D141" i="5"/>
  <c r="D152" i="5"/>
  <c r="D171" i="5"/>
  <c r="N178" i="5"/>
  <c r="M192" i="5"/>
  <c r="M193" i="5" s="1"/>
  <c r="P313" i="5"/>
  <c r="H315" i="5"/>
  <c r="N228" i="5"/>
  <c r="N232" i="5"/>
  <c r="J242" i="5"/>
  <c r="J249" i="5"/>
  <c r="I37" i="5"/>
  <c r="I48" i="5" s="1"/>
  <c r="J42" i="5"/>
  <c r="L64" i="5"/>
  <c r="L73" i="5"/>
  <c r="L80" i="5"/>
  <c r="L89" i="5"/>
  <c r="L95" i="5"/>
  <c r="D110" i="5"/>
  <c r="D118" i="5"/>
  <c r="D126" i="5"/>
  <c r="D132" i="5"/>
  <c r="D137" i="5"/>
  <c r="I216" i="5"/>
  <c r="J212" i="5" s="1"/>
  <c r="N227" i="5"/>
  <c r="J241" i="5"/>
  <c r="D246" i="5"/>
  <c r="L266" i="5"/>
  <c r="L92" i="5"/>
  <c r="H311" i="5"/>
  <c r="M15" i="5"/>
  <c r="M22" i="5" s="1"/>
  <c r="J34" i="5"/>
  <c r="M37" i="5"/>
  <c r="M48" i="5" s="1"/>
  <c r="N42" i="5"/>
  <c r="N44" i="5"/>
  <c r="L66" i="5"/>
  <c r="L82" i="5"/>
  <c r="L91" i="5"/>
  <c r="F93" i="5"/>
  <c r="N98" i="5"/>
  <c r="C102" i="5"/>
  <c r="D99" i="5" s="1"/>
  <c r="D109" i="5"/>
  <c r="D117" i="5"/>
  <c r="D125" i="5"/>
  <c r="D144" i="5"/>
  <c r="D172" i="5"/>
  <c r="F178" i="5"/>
  <c r="N303" i="5"/>
  <c r="J305" i="5"/>
  <c r="J314" i="5"/>
  <c r="N226" i="5"/>
  <c r="J240" i="5"/>
  <c r="D245" i="5"/>
  <c r="J248" i="5"/>
  <c r="N249" i="5"/>
  <c r="D145" i="5"/>
  <c r="D154" i="5"/>
  <c r="D39" i="5"/>
  <c r="D45" i="5"/>
  <c r="L59" i="5"/>
  <c r="L75" i="5"/>
  <c r="L93" i="5"/>
  <c r="D108" i="5"/>
  <c r="D116" i="5"/>
  <c r="D124" i="5"/>
  <c r="D131" i="5"/>
  <c r="D136" i="5"/>
  <c r="D153" i="5"/>
  <c r="H312" i="5"/>
  <c r="N225" i="5"/>
  <c r="N231" i="5"/>
  <c r="J239" i="5"/>
  <c r="J247" i="5"/>
  <c r="D150" i="5"/>
  <c r="L61" i="5"/>
  <c r="L63" i="5"/>
  <c r="L68" i="5"/>
  <c r="L70" i="5"/>
  <c r="L77" i="5"/>
  <c r="L79" i="5"/>
  <c r="L84" i="5"/>
  <c r="L86" i="5"/>
  <c r="L96" i="5"/>
  <c r="D115" i="5"/>
  <c r="D123" i="5"/>
  <c r="D130" i="5"/>
  <c r="D135" i="5"/>
  <c r="D140" i="5"/>
  <c r="D174" i="5"/>
  <c r="F304" i="5"/>
  <c r="N224" i="5"/>
  <c r="J238" i="5"/>
  <c r="J246" i="5"/>
  <c r="L83" i="5"/>
  <c r="P35" i="5"/>
  <c r="F40" i="5"/>
  <c r="F46" i="5"/>
  <c r="L65" i="5"/>
  <c r="L72" i="5"/>
  <c r="L81" i="5"/>
  <c r="L88" i="5"/>
  <c r="D114" i="5"/>
  <c r="D122" i="5"/>
  <c r="D129" i="5"/>
  <c r="D146" i="5"/>
  <c r="J178" i="5"/>
  <c r="J302" i="5"/>
  <c r="N312" i="5"/>
  <c r="P315" i="5"/>
  <c r="N223" i="5"/>
  <c r="N230" i="5"/>
  <c r="J245" i="5"/>
  <c r="N36" i="5"/>
  <c r="J40" i="5"/>
  <c r="D47" i="5"/>
  <c r="L74" i="5"/>
  <c r="L90" i="5"/>
  <c r="L94" i="5"/>
  <c r="D97" i="5"/>
  <c r="D113" i="5"/>
  <c r="D121" i="5"/>
  <c r="D134" i="5"/>
  <c r="D139" i="5"/>
  <c r="D142" i="5"/>
  <c r="D148" i="5"/>
  <c r="N153" i="5"/>
  <c r="D156" i="5"/>
  <c r="G161" i="5"/>
  <c r="H158" i="5" s="1"/>
  <c r="D176" i="5"/>
  <c r="L302" i="5"/>
  <c r="H313" i="5"/>
  <c r="J244" i="5"/>
  <c r="L99" i="5"/>
  <c r="L100" i="5"/>
  <c r="N100" i="5"/>
  <c r="N99" i="5"/>
  <c r="F99" i="5"/>
  <c r="F100" i="5"/>
  <c r="H91" i="5"/>
  <c r="J33" i="5"/>
  <c r="L34" i="5"/>
  <c r="N35" i="5"/>
  <c r="P36" i="5"/>
  <c r="F39" i="5"/>
  <c r="H40" i="5"/>
  <c r="J41" i="5"/>
  <c r="L42" i="5"/>
  <c r="P44" i="5"/>
  <c r="D46" i="5"/>
  <c r="F47" i="5"/>
  <c r="J59" i="5"/>
  <c r="P62" i="5"/>
  <c r="H66" i="5"/>
  <c r="J67" i="5"/>
  <c r="P70" i="5"/>
  <c r="H74" i="5"/>
  <c r="J75" i="5"/>
  <c r="P78" i="5"/>
  <c r="H82" i="5"/>
  <c r="J83" i="5"/>
  <c r="P86" i="5"/>
  <c r="H90" i="5"/>
  <c r="J91" i="5"/>
  <c r="P94" i="5"/>
  <c r="D96" i="5"/>
  <c r="F97" i="5"/>
  <c r="H98" i="5"/>
  <c r="P146" i="5"/>
  <c r="H73" i="5"/>
  <c r="P77" i="5"/>
  <c r="H81" i="5"/>
  <c r="H89" i="5"/>
  <c r="P93" i="5"/>
  <c r="H97" i="5"/>
  <c r="N33" i="5"/>
  <c r="P34" i="5"/>
  <c r="D36" i="5"/>
  <c r="E37" i="5"/>
  <c r="E48" i="5" s="1"/>
  <c r="L40" i="5"/>
  <c r="N41" i="5"/>
  <c r="P42" i="5"/>
  <c r="F45" i="5"/>
  <c r="H46" i="5"/>
  <c r="J47" i="5"/>
  <c r="P60" i="5"/>
  <c r="H64" i="5"/>
  <c r="J65" i="5"/>
  <c r="P68" i="5"/>
  <c r="H72" i="5"/>
  <c r="J73" i="5"/>
  <c r="P76" i="5"/>
  <c r="H80" i="5"/>
  <c r="J81" i="5"/>
  <c r="P84" i="5"/>
  <c r="H88" i="5"/>
  <c r="J89" i="5"/>
  <c r="P92" i="5"/>
  <c r="D94" i="5"/>
  <c r="F95" i="5"/>
  <c r="H96" i="5"/>
  <c r="J97" i="5"/>
  <c r="L98" i="5"/>
  <c r="N158" i="5"/>
  <c r="O161" i="5"/>
  <c r="P152" i="5"/>
  <c r="P153" i="5"/>
  <c r="P145" i="5"/>
  <c r="P137" i="5"/>
  <c r="P154" i="5"/>
  <c r="P155" i="5"/>
  <c r="P147" i="5"/>
  <c r="P139" i="5"/>
  <c r="P131" i="5"/>
  <c r="P157" i="5"/>
  <c r="P149" i="5"/>
  <c r="P141" i="5"/>
  <c r="P133" i="5"/>
  <c r="P150" i="5"/>
  <c r="D191" i="5"/>
  <c r="C193" i="5"/>
  <c r="P191" i="5"/>
  <c r="H65" i="5"/>
  <c r="P85" i="5"/>
  <c r="P33" i="5"/>
  <c r="D35" i="5"/>
  <c r="F36" i="5"/>
  <c r="N40" i="5"/>
  <c r="P41" i="5"/>
  <c r="H45" i="5"/>
  <c r="J46" i="5"/>
  <c r="L47" i="5"/>
  <c r="P59" i="5"/>
  <c r="H63" i="5"/>
  <c r="J64" i="5"/>
  <c r="P67" i="5"/>
  <c r="H71" i="5"/>
  <c r="J72" i="5"/>
  <c r="P75" i="5"/>
  <c r="H79" i="5"/>
  <c r="J80" i="5"/>
  <c r="P83" i="5"/>
  <c r="H87" i="5"/>
  <c r="J88" i="5"/>
  <c r="P91" i="5"/>
  <c r="H95" i="5"/>
  <c r="J96" i="5"/>
  <c r="G102" i="5"/>
  <c r="P156" i="5"/>
  <c r="F173" i="5"/>
  <c r="F174" i="5"/>
  <c r="F175" i="5"/>
  <c r="F176" i="5"/>
  <c r="F177" i="5"/>
  <c r="F171" i="5"/>
  <c r="D34" i="5"/>
  <c r="F35" i="5"/>
  <c r="H36" i="5"/>
  <c r="P40" i="5"/>
  <c r="D42" i="5"/>
  <c r="J45" i="5"/>
  <c r="L46" i="5"/>
  <c r="N47" i="5"/>
  <c r="H62" i="5"/>
  <c r="J63" i="5"/>
  <c r="P66" i="5"/>
  <c r="H70" i="5"/>
  <c r="J71" i="5"/>
  <c r="P74" i="5"/>
  <c r="H78" i="5"/>
  <c r="J79" i="5"/>
  <c r="P82" i="5"/>
  <c r="H86" i="5"/>
  <c r="J87" i="5"/>
  <c r="P90" i="5"/>
  <c r="H94" i="5"/>
  <c r="J95" i="5"/>
  <c r="P98" i="5"/>
  <c r="I102" i="5"/>
  <c r="H178" i="5"/>
  <c r="G180" i="5"/>
  <c r="G192" i="5"/>
  <c r="G193" i="5" s="1"/>
  <c r="P95" i="5"/>
  <c r="O102" i="5"/>
  <c r="J98" i="5"/>
  <c r="P178" i="5"/>
  <c r="O180" i="5"/>
  <c r="C15" i="5"/>
  <c r="C22" i="5" s="1"/>
  <c r="L21" i="5"/>
  <c r="D33" i="5"/>
  <c r="F34" i="5"/>
  <c r="H35" i="5"/>
  <c r="J36" i="5"/>
  <c r="K37" i="5"/>
  <c r="K48" i="5" s="1"/>
  <c r="D41" i="5"/>
  <c r="F42" i="5"/>
  <c r="L45" i="5"/>
  <c r="N46" i="5"/>
  <c r="P47" i="5"/>
  <c r="H61" i="5"/>
  <c r="J62" i="5"/>
  <c r="P65" i="5"/>
  <c r="H69" i="5"/>
  <c r="J70" i="5"/>
  <c r="P73" i="5"/>
  <c r="H77" i="5"/>
  <c r="J78" i="5"/>
  <c r="P81" i="5"/>
  <c r="H85" i="5"/>
  <c r="J86" i="5"/>
  <c r="H93" i="5"/>
  <c r="J94" i="5"/>
  <c r="P97" i="5"/>
  <c r="P140" i="5"/>
  <c r="P144" i="5"/>
  <c r="P263" i="5"/>
  <c r="P264" i="5"/>
  <c r="P265" i="5"/>
  <c r="P266" i="5"/>
  <c r="P267" i="5"/>
  <c r="P261" i="5"/>
  <c r="L191" i="5"/>
  <c r="K193" i="5"/>
  <c r="P61" i="5"/>
  <c r="P69" i="5"/>
  <c r="H267" i="5"/>
  <c r="H261" i="5"/>
  <c r="H262" i="5"/>
  <c r="H263" i="5"/>
  <c r="H264" i="5"/>
  <c r="H265" i="5"/>
  <c r="H60" i="5"/>
  <c r="J61" i="5"/>
  <c r="P64" i="5"/>
  <c r="H68" i="5"/>
  <c r="J69" i="5"/>
  <c r="P72" i="5"/>
  <c r="H76" i="5"/>
  <c r="J77" i="5"/>
  <c r="P80" i="5"/>
  <c r="H84" i="5"/>
  <c r="J85" i="5"/>
  <c r="P88" i="5"/>
  <c r="K179" i="5"/>
  <c r="K180" i="5" s="1"/>
  <c r="N177" i="5"/>
  <c r="N171" i="5"/>
  <c r="N172" i="5"/>
  <c r="N173" i="5"/>
  <c r="N174" i="5"/>
  <c r="N175" i="5"/>
  <c r="P186" i="5"/>
  <c r="P187" i="5"/>
  <c r="P188" i="5"/>
  <c r="P189" i="5"/>
  <c r="P190" i="5"/>
  <c r="P184" i="5"/>
  <c r="H266" i="5"/>
  <c r="F153" i="5"/>
  <c r="C161" i="5"/>
  <c r="J173" i="5"/>
  <c r="E295" i="5"/>
  <c r="F291" i="5" s="1"/>
  <c r="M295" i="5"/>
  <c r="N293" i="5" s="1"/>
  <c r="N302" i="5"/>
  <c r="L313" i="5"/>
  <c r="C216" i="5"/>
  <c r="D212" i="5" s="1"/>
  <c r="K216" i="5"/>
  <c r="L212" i="5" s="1"/>
  <c r="F128" i="5"/>
  <c r="F136" i="5"/>
  <c r="N140" i="5"/>
  <c r="D143" i="5"/>
  <c r="F144" i="5"/>
  <c r="J146" i="5"/>
  <c r="N148" i="5"/>
  <c r="D151" i="5"/>
  <c r="F152" i="5"/>
  <c r="J154" i="5"/>
  <c r="N156" i="5"/>
  <c r="D160" i="5"/>
  <c r="E161" i="5"/>
  <c r="J172" i="5"/>
  <c r="D177" i="5"/>
  <c r="N301" i="5"/>
  <c r="P302" i="5"/>
  <c r="D304" i="5"/>
  <c r="D305" i="5"/>
  <c r="L305" i="5"/>
  <c r="J311" i="5"/>
  <c r="L312" i="5"/>
  <c r="N313" i="5"/>
  <c r="P314" i="5"/>
  <c r="P250" i="5"/>
  <c r="E193" i="5"/>
  <c r="G295" i="5"/>
  <c r="O295" i="5"/>
  <c r="E216" i="5"/>
  <c r="F211" i="5" s="1"/>
  <c r="M216" i="5"/>
  <c r="N212" i="5" s="1"/>
  <c r="F134" i="5"/>
  <c r="F142" i="5"/>
  <c r="N146" i="5"/>
  <c r="D149" i="5"/>
  <c r="F150" i="5"/>
  <c r="J152" i="5"/>
  <c r="N154" i="5"/>
  <c r="D157" i="5"/>
  <c r="I161" i="5"/>
  <c r="D175" i="5"/>
  <c r="F303" i="5"/>
  <c r="H304" i="5"/>
  <c r="F305" i="5"/>
  <c r="N305" i="5"/>
  <c r="N311" i="5"/>
  <c r="D314" i="5"/>
  <c r="D315" i="5"/>
  <c r="D232" i="5"/>
  <c r="F149" i="5"/>
  <c r="F157" i="5"/>
  <c r="J177" i="5"/>
  <c r="I295" i="5"/>
  <c r="J291" i="5" s="1"/>
  <c r="F302" i="5"/>
  <c r="J304" i="5"/>
  <c r="D313" i="5"/>
  <c r="G216" i="5"/>
  <c r="H206" i="5" s="1"/>
  <c r="O216" i="5"/>
  <c r="P212" i="5" s="1"/>
  <c r="D231" i="5"/>
  <c r="F140" i="5"/>
  <c r="D147" i="5"/>
  <c r="F148" i="5"/>
  <c r="N152" i="5"/>
  <c r="F156" i="5"/>
  <c r="J176" i="5"/>
  <c r="H302" i="5"/>
  <c r="D312" i="5"/>
  <c r="F313" i="5"/>
  <c r="D249" i="5"/>
  <c r="N14" i="5"/>
  <c r="D14" i="5"/>
  <c r="L13" i="5"/>
  <c r="P14" i="5"/>
  <c r="F14" i="5"/>
  <c r="H14" i="5"/>
  <c r="J14" i="5"/>
  <c r="P18" i="5"/>
  <c r="J20" i="5"/>
  <c r="E15" i="5"/>
  <c r="E22" i="5" s="1"/>
  <c r="I15" i="5"/>
  <c r="I22" i="5" s="1"/>
  <c r="F18" i="5"/>
  <c r="O15" i="5"/>
  <c r="O22" i="5" s="1"/>
  <c r="D17" i="5"/>
  <c r="N17" i="5"/>
  <c r="N21" i="5"/>
  <c r="P21" i="5"/>
  <c r="D21" i="5"/>
  <c r="F21" i="5"/>
  <c r="H21" i="5"/>
  <c r="G15" i="5"/>
  <c r="G22" i="5" s="1"/>
  <c r="H18" i="5"/>
  <c r="J18" i="5"/>
  <c r="L18" i="5"/>
  <c r="L17" i="5"/>
  <c r="P48" i="1"/>
  <c r="F13" i="1"/>
  <c r="D110" i="1"/>
  <c r="H70" i="1"/>
  <c r="L56" i="1"/>
  <c r="J46" i="1"/>
  <c r="J48" i="1"/>
  <c r="AI87" i="1"/>
  <c r="P13" i="1"/>
  <c r="P12" i="1" s="1"/>
  <c r="J50" i="1"/>
  <c r="J52" i="1"/>
  <c r="J67" i="1"/>
  <c r="J70" i="1" s="1"/>
  <c r="AI91" i="1"/>
  <c r="D95" i="1"/>
  <c r="G97" i="1"/>
  <c r="H93" i="1" s="1"/>
  <c r="J23" i="1"/>
  <c r="D26" i="1"/>
  <c r="J26" i="1"/>
  <c r="F70" i="1"/>
  <c r="H110" i="1"/>
  <c r="L30" i="1"/>
  <c r="J45" i="1"/>
  <c r="J47" i="1"/>
  <c r="L31" i="1"/>
  <c r="J49" i="1"/>
  <c r="J51" i="1"/>
  <c r="AI95" i="1"/>
  <c r="H56" i="1"/>
  <c r="AI79" i="1"/>
  <c r="H109" i="1"/>
  <c r="H108" i="1"/>
  <c r="L109" i="1"/>
  <c r="L108" i="1"/>
  <c r="H14" i="1"/>
  <c r="H12" i="1" s="1"/>
  <c r="F21" i="1"/>
  <c r="D27" i="1"/>
  <c r="AR14" i="1" s="1"/>
  <c r="N31" i="1"/>
  <c r="D108" i="1"/>
  <c r="D112" i="1" s="1"/>
  <c r="D46" i="1"/>
  <c r="K97" i="1"/>
  <c r="L92" i="1" s="1"/>
  <c r="J14" i="1"/>
  <c r="J12" i="1" s="1"/>
  <c r="H21" i="1"/>
  <c r="F27" i="1"/>
  <c r="F32" i="1"/>
  <c r="D45" i="1"/>
  <c r="P47" i="1"/>
  <c r="D49" i="1"/>
  <c r="P51" i="1"/>
  <c r="D53" i="1"/>
  <c r="I55" i="1"/>
  <c r="J54" i="1" s="1"/>
  <c r="I112" i="1"/>
  <c r="G15" i="1"/>
  <c r="N21" i="1"/>
  <c r="F28" i="1"/>
  <c r="N32" i="1"/>
  <c r="L67" i="1"/>
  <c r="L70" i="1" s="1"/>
  <c r="AG96" i="1"/>
  <c r="D50" i="1"/>
  <c r="I15" i="1"/>
  <c r="H17" i="1"/>
  <c r="H16" i="1" s="1"/>
  <c r="H22" i="1"/>
  <c r="H20" i="1" s="1"/>
  <c r="N28" i="1"/>
  <c r="D44" i="1"/>
  <c r="P46" i="1"/>
  <c r="D48" i="1"/>
  <c r="P50" i="1"/>
  <c r="D52" i="1"/>
  <c r="N67" i="1"/>
  <c r="N70" i="1" s="1"/>
  <c r="AK96" i="1"/>
  <c r="M112" i="1"/>
  <c r="N108" i="1" s="1"/>
  <c r="H18" i="1"/>
  <c r="H90" i="1"/>
  <c r="J17" i="1"/>
  <c r="J22" i="1"/>
  <c r="J29" i="1"/>
  <c r="F12" i="1"/>
  <c r="P17" i="1"/>
  <c r="P22" i="1"/>
  <c r="J30" i="1"/>
  <c r="P45" i="1"/>
  <c r="D47" i="1"/>
  <c r="P49" i="1"/>
  <c r="H86" i="1"/>
  <c r="J92" i="1"/>
  <c r="J88" i="1"/>
  <c r="J84" i="1"/>
  <c r="J80" i="1"/>
  <c r="J83" i="1"/>
  <c r="J81" i="1"/>
  <c r="J91" i="1"/>
  <c r="J87" i="1"/>
  <c r="J79" i="1"/>
  <c r="J89" i="1"/>
  <c r="J94" i="1"/>
  <c r="J90" i="1"/>
  <c r="J86" i="1"/>
  <c r="J82" i="1"/>
  <c r="J78" i="1"/>
  <c r="J93" i="1"/>
  <c r="J85" i="1"/>
  <c r="P108" i="1"/>
  <c r="P109" i="1"/>
  <c r="F82" i="1"/>
  <c r="F93" i="1"/>
  <c r="F89" i="1"/>
  <c r="F85" i="1"/>
  <c r="F81" i="1"/>
  <c r="F80" i="1"/>
  <c r="F90" i="1"/>
  <c r="F92" i="1"/>
  <c r="F88" i="1"/>
  <c r="F84" i="1"/>
  <c r="F86" i="1"/>
  <c r="F91" i="1"/>
  <c r="F87" i="1"/>
  <c r="F83" i="1"/>
  <c r="F79" i="1"/>
  <c r="F78" i="1"/>
  <c r="F94" i="1"/>
  <c r="F18" i="1"/>
  <c r="P33" i="1"/>
  <c r="AS15" i="1" s="1"/>
  <c r="D87" i="1"/>
  <c r="L13" i="1"/>
  <c r="L12" i="1" s="1"/>
  <c r="K15" i="1"/>
  <c r="L17" i="1"/>
  <c r="J18" i="1"/>
  <c r="L22" i="1"/>
  <c r="N23" i="1"/>
  <c r="D25" i="1"/>
  <c r="F26" i="1"/>
  <c r="H27" i="1"/>
  <c r="J28" i="1"/>
  <c r="L29" i="1"/>
  <c r="N30" i="1"/>
  <c r="P31" i="1"/>
  <c r="AS12" i="1" s="1"/>
  <c r="D33" i="1"/>
  <c r="AR15" i="1" s="1"/>
  <c r="F44" i="1"/>
  <c r="F45" i="1"/>
  <c r="F46" i="1"/>
  <c r="F47" i="1"/>
  <c r="F48" i="1"/>
  <c r="F49" i="1"/>
  <c r="F50" i="1"/>
  <c r="F51" i="1"/>
  <c r="F52" i="1"/>
  <c r="M55" i="1"/>
  <c r="N54" i="1" s="1"/>
  <c r="F95" i="1"/>
  <c r="M97" i="1"/>
  <c r="P110" i="1"/>
  <c r="H29" i="1"/>
  <c r="L23" i="1"/>
  <c r="L20" i="1" s="1"/>
  <c r="N13" i="1"/>
  <c r="N12" i="1" s="1"/>
  <c r="M15" i="1"/>
  <c r="N17" i="1"/>
  <c r="L18" i="1"/>
  <c r="P23" i="1"/>
  <c r="F25" i="1"/>
  <c r="H26" i="1"/>
  <c r="J27" i="1"/>
  <c r="L28" i="1"/>
  <c r="N29" i="1"/>
  <c r="P30" i="1"/>
  <c r="D32" i="1"/>
  <c r="F33" i="1"/>
  <c r="P54" i="1"/>
  <c r="H79" i="1"/>
  <c r="D80" i="1"/>
  <c r="AI80" i="1"/>
  <c r="L82" i="1"/>
  <c r="H83" i="1"/>
  <c r="D84" i="1"/>
  <c r="AI84" i="1"/>
  <c r="H87" i="1"/>
  <c r="D88" i="1"/>
  <c r="AI88" i="1"/>
  <c r="L90" i="1"/>
  <c r="H91" i="1"/>
  <c r="D92" i="1"/>
  <c r="AI92" i="1"/>
  <c r="H28" i="1"/>
  <c r="D79" i="1"/>
  <c r="N18" i="1"/>
  <c r="H25" i="1"/>
  <c r="D67" i="1"/>
  <c r="D70" i="1" s="1"/>
  <c r="O97" i="1"/>
  <c r="E112" i="1"/>
  <c r="P18" i="1"/>
  <c r="P16" i="1" s="1"/>
  <c r="D23" i="1"/>
  <c r="J25" i="1"/>
  <c r="L26" i="1"/>
  <c r="N27" i="1"/>
  <c r="P28" i="1"/>
  <c r="D30" i="1"/>
  <c r="F31" i="1"/>
  <c r="H32" i="1"/>
  <c r="J33" i="1"/>
  <c r="H80" i="1"/>
  <c r="D81" i="1"/>
  <c r="AI81" i="1"/>
  <c r="H84" i="1"/>
  <c r="D85" i="1"/>
  <c r="AI85" i="1"/>
  <c r="H88" i="1"/>
  <c r="D89" i="1"/>
  <c r="AI89" i="1"/>
  <c r="H92" i="1"/>
  <c r="D93" i="1"/>
  <c r="AI93" i="1"/>
  <c r="F19" i="1"/>
  <c r="P32" i="1"/>
  <c r="AS13" i="1" s="1"/>
  <c r="D83" i="1"/>
  <c r="D91" i="1"/>
  <c r="O15" i="1"/>
  <c r="L27" i="1"/>
  <c r="P29" i="1"/>
  <c r="D31" i="1"/>
  <c r="H33" i="1"/>
  <c r="D13" i="1"/>
  <c r="D12" i="1" s="1"/>
  <c r="C15" i="1"/>
  <c r="D17" i="1"/>
  <c r="D22" i="1"/>
  <c r="F23" i="1"/>
  <c r="F20" i="1" s="1"/>
  <c r="L25" i="1"/>
  <c r="N26" i="1"/>
  <c r="P27" i="1"/>
  <c r="AS14" i="1" s="1"/>
  <c r="D29" i="1"/>
  <c r="F30" i="1"/>
  <c r="H31" i="1"/>
  <c r="J32" i="1"/>
  <c r="L33" i="1"/>
  <c r="N44" i="1"/>
  <c r="N45" i="1"/>
  <c r="N46" i="1"/>
  <c r="N47" i="1"/>
  <c r="N48" i="1"/>
  <c r="N49" i="1"/>
  <c r="N50" i="1"/>
  <c r="N51" i="1"/>
  <c r="N52" i="1"/>
  <c r="P25" i="1"/>
  <c r="E15" i="1"/>
  <c r="F17" i="1"/>
  <c r="D18" i="1"/>
  <c r="N25" i="1"/>
  <c r="D78" i="1"/>
  <c r="AI78" i="1"/>
  <c r="H81" i="1"/>
  <c r="D82" i="1"/>
  <c r="AI82" i="1"/>
  <c r="H85" i="1"/>
  <c r="D86" i="1"/>
  <c r="AI86" i="1"/>
  <c r="H89" i="1"/>
  <c r="D90" i="1"/>
  <c r="AI90" i="1"/>
  <c r="L49" i="8" l="1"/>
  <c r="J300" i="8"/>
  <c r="F300" i="8"/>
  <c r="N341" i="8"/>
  <c r="H314" i="8"/>
  <c r="J280" i="8"/>
  <c r="P290" i="8"/>
  <c r="N149" i="8"/>
  <c r="H280" i="8"/>
  <c r="H290" i="8"/>
  <c r="F66" i="8"/>
  <c r="N166" i="8"/>
  <c r="D49" i="8"/>
  <c r="F314" i="8"/>
  <c r="L66" i="8"/>
  <c r="H166" i="8"/>
  <c r="D300" i="8"/>
  <c r="D183" i="8"/>
  <c r="N280" i="8"/>
  <c r="L166" i="8"/>
  <c r="J314" i="8"/>
  <c r="L314" i="8"/>
  <c r="H149" i="8"/>
  <c r="J83" i="8"/>
  <c r="J49" i="8"/>
  <c r="F166" i="8"/>
  <c r="J290" i="8"/>
  <c r="H183" i="8"/>
  <c r="P314" i="8"/>
  <c r="F49" i="8"/>
  <c r="F83" i="8"/>
  <c r="D166" i="8"/>
  <c r="L183" i="8"/>
  <c r="N83" i="8"/>
  <c r="N49" i="8"/>
  <c r="N66" i="8"/>
  <c r="L149" i="8"/>
  <c r="L341" i="8"/>
  <c r="D341" i="8"/>
  <c r="P149" i="8"/>
  <c r="N290" i="8"/>
  <c r="L290" i="8"/>
  <c r="P183" i="8"/>
  <c r="P49" i="8"/>
  <c r="H341" i="8"/>
  <c r="P66" i="8"/>
  <c r="J183" i="8"/>
  <c r="H83" i="8"/>
  <c r="D314" i="8"/>
  <c r="J149" i="8"/>
  <c r="J341" i="8"/>
  <c r="J66" i="8"/>
  <c r="J166" i="8"/>
  <c r="P341" i="8"/>
  <c r="H66" i="8"/>
  <c r="D149" i="8"/>
  <c r="P280" i="8"/>
  <c r="H49" i="8"/>
  <c r="F341" i="8"/>
  <c r="P166" i="8"/>
  <c r="D66" i="8"/>
  <c r="P83" i="8"/>
  <c r="F149" i="8"/>
  <c r="N314" i="8"/>
  <c r="F183" i="8"/>
  <c r="N183" i="8"/>
  <c r="D83" i="8"/>
  <c r="L83" i="8"/>
  <c r="H281" i="5"/>
  <c r="N101" i="5"/>
  <c r="N281" i="5"/>
  <c r="J281" i="5"/>
  <c r="D101" i="5"/>
  <c r="L281" i="5"/>
  <c r="J209" i="5"/>
  <c r="J211" i="5"/>
  <c r="J208" i="5"/>
  <c r="D292" i="5"/>
  <c r="D294" i="5"/>
  <c r="D291" i="5"/>
  <c r="J216" i="5"/>
  <c r="D293" i="5"/>
  <c r="J268" i="5"/>
  <c r="L293" i="5"/>
  <c r="L294" i="5"/>
  <c r="J188" i="5"/>
  <c r="N268" i="5"/>
  <c r="D281" i="5"/>
  <c r="F268" i="5"/>
  <c r="F101" i="5"/>
  <c r="J187" i="5"/>
  <c r="D100" i="5"/>
  <c r="F233" i="5"/>
  <c r="D268" i="5"/>
  <c r="P233" i="5"/>
  <c r="L160" i="5"/>
  <c r="J185" i="5"/>
  <c r="J210" i="5"/>
  <c r="J207" i="5"/>
  <c r="J215" i="5"/>
  <c r="J184" i="5"/>
  <c r="J213" i="5"/>
  <c r="J206" i="5"/>
  <c r="J205" i="5"/>
  <c r="J186" i="5"/>
  <c r="J189" i="5"/>
  <c r="J204" i="5"/>
  <c r="J214" i="5"/>
  <c r="L292" i="5"/>
  <c r="L291" i="5"/>
  <c r="F281" i="5"/>
  <c r="L268" i="5"/>
  <c r="H160" i="5"/>
  <c r="L158" i="5"/>
  <c r="H159" i="5"/>
  <c r="D233" i="5"/>
  <c r="L233" i="5"/>
  <c r="J233" i="5"/>
  <c r="P281" i="5"/>
  <c r="H233" i="5"/>
  <c r="N209" i="5"/>
  <c r="F209" i="5"/>
  <c r="H191" i="5"/>
  <c r="P210" i="5"/>
  <c r="N233" i="5"/>
  <c r="J160" i="5"/>
  <c r="J180" i="5"/>
  <c r="N160" i="5"/>
  <c r="J191" i="5"/>
  <c r="D180" i="5"/>
  <c r="N185" i="5"/>
  <c r="N189" i="5"/>
  <c r="N184" i="5"/>
  <c r="N188" i="5"/>
  <c r="P208" i="5"/>
  <c r="H210" i="5"/>
  <c r="F160" i="5"/>
  <c r="L101" i="5"/>
  <c r="N190" i="5"/>
  <c r="N291" i="5"/>
  <c r="N191" i="5"/>
  <c r="N187" i="5"/>
  <c r="P101" i="5"/>
  <c r="N211" i="5"/>
  <c r="P160" i="5"/>
  <c r="H101" i="5"/>
  <c r="N186" i="5"/>
  <c r="F180" i="5"/>
  <c r="L216" i="5"/>
  <c r="L209" i="5"/>
  <c r="L205" i="5"/>
  <c r="L213" i="5"/>
  <c r="N216" i="5"/>
  <c r="N206" i="5"/>
  <c r="N214" i="5"/>
  <c r="N210" i="5"/>
  <c r="D216" i="5"/>
  <c r="D205" i="5"/>
  <c r="D213" i="5"/>
  <c r="D209" i="5"/>
  <c r="D207" i="5"/>
  <c r="N208" i="5"/>
  <c r="N207" i="5"/>
  <c r="J100" i="5"/>
  <c r="J99" i="5"/>
  <c r="H209" i="5"/>
  <c r="L215" i="5"/>
  <c r="D210" i="5"/>
  <c r="J101" i="5"/>
  <c r="P209" i="5"/>
  <c r="J158" i="5"/>
  <c r="J159" i="5"/>
  <c r="N180" i="5"/>
  <c r="F216" i="5"/>
  <c r="F214" i="5"/>
  <c r="F210" i="5"/>
  <c r="F206" i="5"/>
  <c r="F205" i="5"/>
  <c r="L178" i="5"/>
  <c r="P206" i="5"/>
  <c r="P99" i="5"/>
  <c r="P100" i="5"/>
  <c r="P205" i="5"/>
  <c r="L204" i="5"/>
  <c r="L207" i="5"/>
  <c r="D188" i="5"/>
  <c r="D189" i="5"/>
  <c r="D190" i="5"/>
  <c r="D184" i="5"/>
  <c r="D185" i="5"/>
  <c r="D186" i="5"/>
  <c r="D187" i="5"/>
  <c r="P158" i="5"/>
  <c r="P159" i="5"/>
  <c r="F208" i="5"/>
  <c r="D208" i="5"/>
  <c r="P216" i="5"/>
  <c r="P207" i="5"/>
  <c r="P211" i="5"/>
  <c r="P215" i="5"/>
  <c r="P295" i="5"/>
  <c r="P293" i="5"/>
  <c r="F158" i="5"/>
  <c r="F159" i="5"/>
  <c r="H204" i="5"/>
  <c r="L176" i="5"/>
  <c r="L177" i="5"/>
  <c r="L171" i="5"/>
  <c r="L172" i="5"/>
  <c r="L173" i="5"/>
  <c r="L174" i="5"/>
  <c r="L175" i="5"/>
  <c r="D206" i="5"/>
  <c r="D204" i="5"/>
  <c r="N205" i="5"/>
  <c r="L206" i="5"/>
  <c r="D211" i="5"/>
  <c r="F207" i="5"/>
  <c r="D159" i="5"/>
  <c r="D158" i="5"/>
  <c r="H174" i="5"/>
  <c r="H175" i="5"/>
  <c r="H176" i="5"/>
  <c r="H177" i="5"/>
  <c r="H171" i="5"/>
  <c r="H172" i="5"/>
  <c r="H173" i="5"/>
  <c r="J295" i="5"/>
  <c r="J294" i="5"/>
  <c r="L208" i="5"/>
  <c r="H216" i="5"/>
  <c r="H207" i="5"/>
  <c r="H211" i="5"/>
  <c r="H215" i="5"/>
  <c r="H295" i="5"/>
  <c r="H293" i="5"/>
  <c r="N295" i="5"/>
  <c r="N292" i="5"/>
  <c r="H214" i="5"/>
  <c r="H294" i="5"/>
  <c r="L184" i="5"/>
  <c r="L185" i="5"/>
  <c r="L186" i="5"/>
  <c r="L187" i="5"/>
  <c r="L188" i="5"/>
  <c r="L189" i="5"/>
  <c r="L190" i="5"/>
  <c r="F204" i="5"/>
  <c r="D215" i="5"/>
  <c r="P214" i="5"/>
  <c r="P204" i="5"/>
  <c r="N204" i="5"/>
  <c r="H208" i="5"/>
  <c r="H205" i="5"/>
  <c r="P171" i="5"/>
  <c r="P172" i="5"/>
  <c r="P173" i="5"/>
  <c r="P174" i="5"/>
  <c r="P175" i="5"/>
  <c r="P176" i="5"/>
  <c r="P177" i="5"/>
  <c r="H100" i="5"/>
  <c r="H99" i="5"/>
  <c r="F189" i="5"/>
  <c r="F190" i="5"/>
  <c r="F184" i="5"/>
  <c r="F185" i="5"/>
  <c r="F186" i="5"/>
  <c r="F187" i="5"/>
  <c r="F188" i="5"/>
  <c r="F295" i="5"/>
  <c r="F292" i="5"/>
  <c r="J292" i="5"/>
  <c r="H268" i="5"/>
  <c r="F215" i="5"/>
  <c r="F294" i="5"/>
  <c r="F213" i="5"/>
  <c r="F293" i="5"/>
  <c r="D214" i="5"/>
  <c r="P294" i="5"/>
  <c r="N215" i="5"/>
  <c r="N294" i="5"/>
  <c r="P291" i="5"/>
  <c r="J293" i="5"/>
  <c r="L210" i="5"/>
  <c r="L211" i="5"/>
  <c r="P193" i="5"/>
  <c r="P268" i="5"/>
  <c r="H213" i="5"/>
  <c r="H292" i="5"/>
  <c r="N213" i="5"/>
  <c r="H212" i="5"/>
  <c r="H291" i="5"/>
  <c r="H190" i="5"/>
  <c r="H184" i="5"/>
  <c r="H185" i="5"/>
  <c r="H186" i="5"/>
  <c r="H187" i="5"/>
  <c r="H188" i="5"/>
  <c r="H189" i="5"/>
  <c r="F212" i="5"/>
  <c r="P213" i="5"/>
  <c r="P292" i="5"/>
  <c r="L214" i="5"/>
  <c r="J20" i="1"/>
  <c r="H94" i="1"/>
  <c r="H78" i="1"/>
  <c r="J56" i="1"/>
  <c r="H82" i="1"/>
  <c r="D20" i="1"/>
  <c r="L112" i="1"/>
  <c r="P20" i="1"/>
  <c r="J16" i="1"/>
  <c r="AR16" i="1"/>
  <c r="AR17" i="1" s="1"/>
  <c r="N109" i="1"/>
  <c r="N112" i="1" s="1"/>
  <c r="H112" i="1"/>
  <c r="P56" i="1"/>
  <c r="L87" i="1"/>
  <c r="L79" i="1"/>
  <c r="L93" i="1"/>
  <c r="J108" i="1"/>
  <c r="J109" i="1"/>
  <c r="H97" i="1"/>
  <c r="L89" i="1"/>
  <c r="L94" i="1"/>
  <c r="L86" i="1"/>
  <c r="L78" i="1"/>
  <c r="N20" i="1"/>
  <c r="L84" i="1"/>
  <c r="L85" i="1"/>
  <c r="L91" i="1"/>
  <c r="L83" i="1"/>
  <c r="L81" i="1"/>
  <c r="L88" i="1"/>
  <c r="L80" i="1"/>
  <c r="AS16" i="1"/>
  <c r="D56" i="1"/>
  <c r="N91" i="1"/>
  <c r="N87" i="1"/>
  <c r="N83" i="1"/>
  <c r="N79" i="1"/>
  <c r="N94" i="1"/>
  <c r="N90" i="1"/>
  <c r="N86" i="1"/>
  <c r="N82" i="1"/>
  <c r="N78" i="1"/>
  <c r="N88" i="1"/>
  <c r="N93" i="1"/>
  <c r="N89" i="1"/>
  <c r="N85" i="1"/>
  <c r="N81" i="1"/>
  <c r="N84" i="1"/>
  <c r="N80" i="1"/>
  <c r="N92" i="1"/>
  <c r="F108" i="1"/>
  <c r="F109" i="1"/>
  <c r="P112" i="1"/>
  <c r="AS11" i="1"/>
  <c r="P24" i="1"/>
  <c r="AI96" i="1"/>
  <c r="F56" i="1"/>
  <c r="D24" i="1"/>
  <c r="P91" i="1"/>
  <c r="P87" i="1"/>
  <c r="P83" i="1"/>
  <c r="P79" i="1"/>
  <c r="P84" i="1"/>
  <c r="P80" i="1"/>
  <c r="P94" i="1"/>
  <c r="P90" i="1"/>
  <c r="P86" i="1"/>
  <c r="P82" i="1"/>
  <c r="P78" i="1"/>
  <c r="P92" i="1"/>
  <c r="P88" i="1"/>
  <c r="P93" i="1"/>
  <c r="P89" i="1"/>
  <c r="P85" i="1"/>
  <c r="P81" i="1"/>
  <c r="D97" i="1"/>
  <c r="L24" i="1"/>
  <c r="H24" i="1"/>
  <c r="F24" i="1"/>
  <c r="N56" i="1"/>
  <c r="N24" i="1"/>
  <c r="J24" i="1"/>
  <c r="F16" i="1"/>
  <c r="D16" i="1"/>
  <c r="N16" i="1"/>
  <c r="L16" i="1"/>
  <c r="F97" i="1"/>
  <c r="J97" i="1"/>
  <c r="J193" i="5" l="1"/>
  <c r="N193" i="5"/>
  <c r="F193" i="5"/>
  <c r="H180" i="5"/>
  <c r="P180" i="5"/>
  <c r="L180" i="5"/>
  <c r="L193" i="5"/>
  <c r="H193" i="5"/>
  <c r="D193" i="5"/>
  <c r="L97" i="1"/>
  <c r="J112" i="1"/>
  <c r="AS17" i="1"/>
  <c r="F112" i="1"/>
  <c r="P97" i="1"/>
  <c r="N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tc={BFAF7649-91E2-493A-BAF8-175188398AA9}</author>
  </authors>
  <commentList>
    <comment ref="E5" authorId="0" shapeId="0" xr:uid="{BFAF7649-91E2-493A-BAF8-175188398AA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No et titres sont les mêmes dans la requête SQL.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tc={1E45ABF1-EF01-4624-B1BC-AAD4A8229B51}</author>
    <author>tc={294130F8-B0DC-4996-A229-C1B95AE1A510}</author>
    <author>tc={41665017-E8BB-4BE7-B3F6-0C2F909C53A1}</author>
    <author>tc={9073F21F-D544-4E7D-BCD2-215C993CEA4C}</author>
    <author>tc={8FAFECC9-7611-4B1F-8C51-3C10F68E7A1B}</author>
  </authors>
  <commentList>
    <comment ref="B13" authorId="0" shapeId="0" xr:uid="{1E45ABF1-EF01-4624-B1BC-AAD4A8229B5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Cumulatif, l'abonnement n'expire pas.</t>
      </text>
    </comment>
    <comment ref="B16" authorId="1" shapeId="0" xr:uid="{294130F8-B0DC-4996-A229-C1B95AE1A51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nécessairement l'abonnement 'tout service'</t>
      </text>
    </comment>
    <comment ref="B24" authorId="2" shapeId="0" xr:uid="{41665017-E8BB-4BE7-B3F6-0C2F909C53A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nécessairement l'abonnement ' tous service'</t>
      </text>
    </comment>
    <comment ref="B34" authorId="3" shapeId="0" xr:uid="{9073F21F-D544-4E7D-BCD2-215C993CEA4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Correspond au pourcentage moyen d'emprunt numérique (audio ou livre) présent.</t>
      </text>
    </comment>
    <comment ref="AJ76" authorId="4" shapeId="0" xr:uid="{8FAFECC9-7611-4B1F-8C51-3C10F68E7A1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Inclus uniquement les emprunteurs qui ont réalisé au moins un emprunt numérique (donc accessible à tous, sans considération géographiques)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tc={689BFE8A-A4CA-4F62-95D0-FB4B739399FC}</author>
  </authors>
  <commentList>
    <comment ref="B48" authorId="0" shapeId="0" xr:uid="{689BFE8A-A4CA-4F62-95D0-FB4B739399F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hors Québec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tc={56DCAB9C-F7A4-4430-B92B-4185DAE8A7DF}</author>
  </authors>
  <commentList>
    <comment ref="H6" authorId="0" shapeId="0" xr:uid="{56DCAB9C-F7A4-4430-B92B-4185DAE8A7D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afficher le document word correspondant, faire clic droit ci-dessous puis ouvrir document.</t>
      </text>
    </comment>
  </commentList>
</comments>
</file>

<file path=xl/sharedStrings.xml><?xml version="1.0" encoding="utf-8"?>
<sst xmlns="http://schemas.openxmlformats.org/spreadsheetml/2006/main" count="2552" uniqueCount="712">
  <si>
    <t>REGION</t>
  </si>
  <si>
    <t>ABO_TS_SERVICE</t>
  </si>
  <si>
    <t>ABO_DISTANCE</t>
  </si>
  <si>
    <t>nb</t>
  </si>
  <si>
    <t>%</t>
  </si>
  <si>
    <t>Abitibi-Témiscamingue</t>
  </si>
  <si>
    <t>Bas-Saint-Laurent</t>
  </si>
  <si>
    <t>Capitale-Nationale</t>
  </si>
  <si>
    <t>Centre-du-Québec</t>
  </si>
  <si>
    <t>Chaudière-Appalaches</t>
  </si>
  <si>
    <t>Côte-Nord</t>
  </si>
  <si>
    <t>Estrie</t>
  </si>
  <si>
    <t>Gaspésie-Îles-de-la-Madeleine</t>
  </si>
  <si>
    <t>Lanaudière</t>
  </si>
  <si>
    <t>Laurentides</t>
  </si>
  <si>
    <t>Laval</t>
  </si>
  <si>
    <t>Mauricie</t>
  </si>
  <si>
    <t>Montérégie</t>
  </si>
  <si>
    <t>Montréal</t>
  </si>
  <si>
    <t>Nord-du-Québec</t>
  </si>
  <si>
    <t>Outaouais</t>
  </si>
  <si>
    <t>Saguenay-Lac-Saint-Jean</t>
  </si>
  <si>
    <t>n.a</t>
  </si>
  <si>
    <t>TOTAL</t>
  </si>
  <si>
    <t>ABONNÉS</t>
  </si>
  <si>
    <t>HYBRIDE</t>
  </si>
  <si>
    <t>LECTEURS*</t>
  </si>
  <si>
    <t>NUMÉRIQUE**</t>
  </si>
  <si>
    <t>PHYSIQUE**</t>
  </si>
  <si>
    <t>livre papier</t>
  </si>
  <si>
    <t>livre audio (cd)</t>
  </si>
  <si>
    <t>livre numérique</t>
  </si>
  <si>
    <t>livre audio (en ligne)</t>
  </si>
  <si>
    <t>total uniquement PHY.</t>
  </si>
  <si>
    <t>total uniquement NUM.</t>
  </si>
  <si>
    <t>GÉNÉRAL</t>
  </si>
  <si>
    <t>ABONNÉS À DISTANCE</t>
  </si>
  <si>
    <t>ABONNÉS TOUT SERVICE</t>
  </si>
  <si>
    <t>EMPRUNTEURS</t>
  </si>
  <si>
    <t>LIVRE PAPIER</t>
  </si>
  <si>
    <t>LIVRE AUDIO CD</t>
  </si>
  <si>
    <t>ABONNÉS*</t>
  </si>
  <si>
    <t>LIVRE AUDIO NUMÉRIQUE</t>
  </si>
  <si>
    <t>0-14 ANS</t>
  </si>
  <si>
    <t>15-17 ANS</t>
  </si>
  <si>
    <t>18-24 ANS</t>
  </si>
  <si>
    <t>25-34 ANS</t>
  </si>
  <si>
    <t>35-44 ANS</t>
  </si>
  <si>
    <t>45-54 ANS</t>
  </si>
  <si>
    <t>55-64 ANS</t>
  </si>
  <si>
    <t>65-74 ANS</t>
  </si>
  <si>
    <t>75-84 ANS</t>
  </si>
  <si>
    <t>85 ANS ET PLUS</t>
  </si>
  <si>
    <t>N.A</t>
  </si>
  <si>
    <t>HOMME</t>
  </si>
  <si>
    <t>FEMME</t>
  </si>
  <si>
    <t xml:space="preserve"> </t>
  </si>
  <si>
    <t>RESTE</t>
  </si>
  <si>
    <t>LANGUE</t>
  </si>
  <si>
    <t>AJOUTER % PARTOUT</t>
  </si>
  <si>
    <t>pour les 4 catégories (livre audio, livre physique…) et par plateforme</t>
  </si>
  <si>
    <t>éventuellement comparaison public prêt numerique vs overdrive (2e temps)</t>
  </si>
  <si>
    <t>emprunteurs</t>
  </si>
  <si>
    <t>taille de la collection | nb emprunts par plateforme| nb titre francais vs anglais disponible vs emprunté</t>
  </si>
  <si>
    <t>dans un 2e temps</t>
  </si>
  <si>
    <t>analyse bivariée</t>
  </si>
  <si>
    <t>réflexion sur les indicateurs ( ind. De variété …)</t>
  </si>
  <si>
    <t>Comparer à stats canada</t>
  </si>
  <si>
    <t>pour la répartition âge, pour la répartition région</t>
  </si>
  <si>
    <t>REPARTITION PAR PLATEFORME</t>
  </si>
  <si>
    <t>REPARTITION EMPRUNTS</t>
  </si>
  <si>
    <t>-</t>
  </si>
  <si>
    <t xml:space="preserve">EMPRUNTS </t>
  </si>
  <si>
    <t>LIVRE NUMERIQUE</t>
  </si>
  <si>
    <t>LIVRE NUMÉRIQUE VIA PRÊT NUMERIQUE</t>
  </si>
  <si>
    <t>LIVRE NUMERIQUE VIA OVERDRIVE</t>
  </si>
  <si>
    <t>LIVRE AUDIO NUMERIQUE VIA PRÊT NUMERIQUE</t>
  </si>
  <si>
    <t>LIVRE AUDIO NUMERIQUE VIA OVERDRIVE</t>
  </si>
  <si>
    <t>LIVRE PHYSIQUE (audio ou texte)</t>
  </si>
  <si>
    <t>ok</t>
  </si>
  <si>
    <t>statut avancement</t>
  </si>
  <si>
    <t>LIVRE PHYSIQUE</t>
  </si>
  <si>
    <t>ANGLAIS</t>
  </si>
  <si>
    <t>AUTRE</t>
  </si>
  <si>
    <t>FRANCAIS</t>
  </si>
  <si>
    <t>NULL</t>
  </si>
  <si>
    <t>EMPRUNTS</t>
  </si>
  <si>
    <t>LIVRES OVERDRIVE</t>
  </si>
  <si>
    <t>LIVRE PN</t>
  </si>
  <si>
    <t>FRANÇAIS</t>
  </si>
  <si>
    <t>QUESTIONS</t>
  </si>
  <si>
    <t>Qui emprunte le + entre francophone et anglophone ?</t>
  </si>
  <si>
    <t>Quelle proportion livre anglais/francais si franco vs si anglo ?</t>
  </si>
  <si>
    <t>TYPE DE LIVRE (DEWEY) avec langue du livre avec langue de l'usager</t>
  </si>
  <si>
    <t>un usager franco - livres anglais - quel support ?</t>
  </si>
  <si>
    <t>langue usager | langue livre par support</t>
  </si>
  <si>
    <t>détaillé par mois 2020-2021</t>
  </si>
  <si>
    <t>langue usager et nb moyen emprunté</t>
  </si>
  <si>
    <t>1  à 5 livres</t>
  </si>
  <si>
    <t xml:space="preserve">6 à 10 </t>
  </si>
  <si>
    <t xml:space="preserve">11 à 15 </t>
  </si>
  <si>
    <t>16 à 20</t>
  </si>
  <si>
    <t>21 et plus</t>
  </si>
  <si>
    <t>Nb emprunts en moyenne</t>
  </si>
  <si>
    <t xml:space="preserve">Nb emprunts par catégories : </t>
  </si>
  <si>
    <t>livres empruntés</t>
  </si>
  <si>
    <t>&lt;20 p</t>
  </si>
  <si>
    <t>20 à 50</t>
  </si>
  <si>
    <t>50 à 200</t>
  </si>
  <si>
    <t>200 à 500</t>
  </si>
  <si>
    <t>500 et +</t>
  </si>
  <si>
    <t>personnes combien de livres empruntés + taille</t>
  </si>
  <si>
    <t>Nb pages et nb de livres croisé par sexe/age ….</t>
  </si>
  <si>
    <t>au global</t>
  </si>
  <si>
    <t>split par support (phys vs numérique)</t>
  </si>
  <si>
    <t>à vérifier : audio = nb de pages renseignées ?</t>
  </si>
  <si>
    <t>dewey</t>
  </si>
  <si>
    <t>support physique vs numérique</t>
  </si>
  <si>
    <t>age</t>
  </si>
  <si>
    <t>x</t>
  </si>
  <si>
    <t>xx</t>
  </si>
  <si>
    <t>classifi</t>
  </si>
  <si>
    <t>phys</t>
  </si>
  <si>
    <t>numérique</t>
  </si>
  <si>
    <t>distinction emprunts vs emprunts distinct</t>
  </si>
  <si>
    <t>livre emprunté par catégorie dewey générale</t>
  </si>
  <si>
    <t>LIVRE NUMÉRIQUE (audio ou texte)***</t>
  </si>
  <si>
    <t>*** Certains emprunts ne sont pas repertoriés ici puisque le document emprunté n'a pu être identifié (env . 5 %)</t>
  </si>
  <si>
    <t>FRANCOPHONE</t>
  </si>
  <si>
    <t>ANGLOPHONE</t>
  </si>
  <si>
    <t>Physique</t>
  </si>
  <si>
    <t>Numérique</t>
  </si>
  <si>
    <t>EMPRUNTEURS NUMÉRIQUES</t>
  </si>
  <si>
    <t>EMPRUNTEURS PHYSIQUES</t>
  </si>
  <si>
    <t>EMPRUNTEURS HYBRIDES</t>
  </si>
  <si>
    <t>PHYSIQUE</t>
  </si>
  <si>
    <t>ARTS</t>
  </si>
  <si>
    <t>erreur</t>
  </si>
  <si>
    <t>NUMÉRIQUE</t>
  </si>
  <si>
    <t>OK</t>
  </si>
  <si>
    <t>À FAIRE</t>
  </si>
  <si>
    <t>Dewey littérature|technologie|arts = découpage interne</t>
  </si>
  <si>
    <t>Calcul de la médiane pour chacun</t>
  </si>
  <si>
    <t>TOTAL (hors n.a|erreur)</t>
  </si>
  <si>
    <t>TOTAL (tout)</t>
  </si>
  <si>
    <t>QUÉBEC</t>
  </si>
  <si>
    <t>https://statistique.quebec.ca/fr/document/population-et-structure-par-age-et-sexe-le-quebec/tableau/estimations-de-la-population-selon-lage-et-le-sexe-quebec#tri_pop=20</t>
  </si>
  <si>
    <t>--</t>
  </si>
  <si>
    <t>TOTAL (hors n.a)</t>
  </si>
  <si>
    <t>BAnQ |EMPRUNTEURS</t>
  </si>
  <si>
    <t>Généralités Littérature</t>
  </si>
  <si>
    <t>Littérature italienne et romaine</t>
  </si>
  <si>
    <t>Littérature espagnol et portugaise</t>
  </si>
  <si>
    <t>Littérature latine</t>
  </si>
  <si>
    <t>Littérature grecque classique</t>
  </si>
  <si>
    <t>Architecture</t>
  </si>
  <si>
    <t>Musique</t>
  </si>
  <si>
    <t>Fabrication industrielle</t>
  </si>
  <si>
    <t>Bâtiments</t>
  </si>
  <si>
    <t>Statistiques</t>
  </si>
  <si>
    <t>Sciences politiques</t>
  </si>
  <si>
    <t>Économie</t>
  </si>
  <si>
    <t>Droit</t>
  </si>
  <si>
    <t xml:space="preserve">Source : </t>
  </si>
  <si>
    <t>https://statistique.quebec.ca/fr/produit/tableau/estimations-population-regions-administratives</t>
  </si>
  <si>
    <t>BAnQ |EMPRUNTEURS NUM.</t>
  </si>
  <si>
    <t>voir doc word pour liste</t>
  </si>
  <si>
    <t>AGE</t>
  </si>
  <si>
    <t>---</t>
  </si>
  <si>
    <t>SEXE</t>
  </si>
  <si>
    <t>MONTRÉAL</t>
  </si>
  <si>
    <t>NUMERIQUE</t>
  </si>
  <si>
    <t>TOUT</t>
  </si>
  <si>
    <t>MATIN</t>
  </si>
  <si>
    <t>APRÈS MIDI</t>
  </si>
  <si>
    <t>SOIR</t>
  </si>
  <si>
    <t>NUIT</t>
  </si>
  <si>
    <t>EMPRUNTS NUMÉRIQUES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</si>
  <si>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</si>
  <si>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</si>
  <si>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</si>
  <si>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</si>
  <si>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</si>
  <si>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</si>
  <si>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</si>
  <si>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</si>
  <si>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</si>
  <si>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</si>
  <si>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</si>
  <si>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</si>
  <si>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EMPRUNTS| MOYENNE</t>
  </si>
  <si>
    <t>+</t>
  </si>
  <si>
    <t>neutre</t>
  </si>
  <si>
    <t>EMPRUNTS DISTINCTS</t>
  </si>
  <si>
    <t>PHYIQUE</t>
  </si>
  <si>
    <t>Autres</t>
  </si>
  <si>
    <t>Ici on regarde la moyenne des moyenne: pourcentage d'ouvrage X pour un usager Y, puis la moyenne sur l'ensemble des usagers.</t>
  </si>
  <si>
    <t>CLASSIFICATION ZONE 650_V</t>
  </si>
  <si>
    <t>Romans nouvelles etc</t>
  </si>
  <si>
    <t>Bandes dessinées</t>
  </si>
  <si>
    <t>Biographies</t>
  </si>
  <si>
    <t>Romans nouvelles etc pour la jeunesse</t>
  </si>
  <si>
    <t>Fiction</t>
  </si>
  <si>
    <t>Romans</t>
  </si>
  <si>
    <t>Journaux intimes</t>
  </si>
  <si>
    <t>Guides manuels etc</t>
  </si>
  <si>
    <t>Ouvrages de vulgarisation</t>
  </si>
  <si>
    <t>Récits personnels</t>
  </si>
  <si>
    <t>Ouvrages pour la jeunesse</t>
  </si>
  <si>
    <t>Anecdotes</t>
  </si>
  <si>
    <t>Périodiques</t>
  </si>
  <si>
    <t>Humour</t>
  </si>
  <si>
    <t>Études de cas</t>
  </si>
  <si>
    <t>Guides</t>
  </si>
  <si>
    <t>Miscellanées</t>
  </si>
  <si>
    <t>Poésie</t>
  </si>
  <si>
    <t>Théâtre</t>
  </si>
  <si>
    <t>Recettes</t>
  </si>
  <si>
    <t>Congrès</t>
  </si>
  <si>
    <t>Identification</t>
  </si>
  <si>
    <t>Partitions</t>
  </si>
  <si>
    <t>Manuels pour francophones</t>
  </si>
  <si>
    <t>Entretiens</t>
  </si>
  <si>
    <t>Adaptations</t>
  </si>
  <si>
    <t>Menus</t>
  </si>
  <si>
    <t>Problèmes et exercices</t>
  </si>
  <si>
    <t>Ouvrages avant 1800</t>
  </si>
  <si>
    <t>Ouvrages illustrés</t>
  </si>
  <si>
    <t>Extraits</t>
  </si>
  <si>
    <t>Manuels d'enseignement supérieur</t>
  </si>
  <si>
    <t>Correspondance</t>
  </si>
  <si>
    <t>Encyclopédies</t>
  </si>
  <si>
    <t>Dictionnaires français</t>
  </si>
  <si>
    <t>Manuels d'amateurs</t>
  </si>
  <si>
    <t>Atlas</t>
  </si>
  <si>
    <t>Dictionnaires</t>
  </si>
  <si>
    <t>Répertoires</t>
  </si>
  <si>
    <t>Enquêtes</t>
  </si>
  <si>
    <t>Bibliographie</t>
  </si>
  <si>
    <t>Chants et musique</t>
  </si>
  <si>
    <t>Caricatures et dessins humoristiques</t>
  </si>
  <si>
    <t>Modèles</t>
  </si>
  <si>
    <t>Folklore</t>
  </si>
  <si>
    <t>Auto-enseignement</t>
  </si>
  <si>
    <t>Anthologies</t>
  </si>
  <si>
    <t>Lectures et morceaux choisis</t>
  </si>
  <si>
    <t>Citations maximes etc</t>
  </si>
  <si>
    <t>Partitions réduites</t>
  </si>
  <si>
    <t>Dictionnaires anglais</t>
  </si>
  <si>
    <t>Législation</t>
  </si>
  <si>
    <t>Expositions</t>
  </si>
  <si>
    <t>Textes</t>
  </si>
  <si>
    <t>Logiciels</t>
  </si>
  <si>
    <t>Circuits touristiques</t>
  </si>
  <si>
    <t>Mots et locutions</t>
  </si>
  <si>
    <t>Recensions</t>
  </si>
  <si>
    <t>Manuels pour allophones</t>
  </si>
  <si>
    <t>Citations</t>
  </si>
  <si>
    <t>Blogues</t>
  </si>
  <si>
    <t>Nouvelles</t>
  </si>
  <si>
    <t>Tables</t>
  </si>
  <si>
    <t>Généalogies</t>
  </si>
  <si>
    <t>Dictionnaires espagnols</t>
  </si>
  <si>
    <t>Légendes</t>
  </si>
  <si>
    <t>Prières et dévotions françaises</t>
  </si>
  <si>
    <t>Glossaires vocabulaires etc</t>
  </si>
  <si>
    <t>Vocabulaires et manuels de conversation</t>
  </si>
  <si>
    <t>Extraits arr</t>
  </si>
  <si>
    <t>Terminologie</t>
  </si>
  <si>
    <t>Humour pour la jeunesse</t>
  </si>
  <si>
    <t>Récits personnels canadiens</t>
  </si>
  <si>
    <t>Méthodes d'auto-enseignement</t>
  </si>
  <si>
    <t>Portraits</t>
  </si>
  <si>
    <t>Récits personnels américains</t>
  </si>
  <si>
    <t>Récits personnels juifs</t>
  </si>
  <si>
    <t>Enregistrements sonores pour francophones</t>
  </si>
  <si>
    <t>Habiletés de base</t>
  </si>
  <si>
    <t>Études transculturelles</t>
  </si>
  <si>
    <t>Art et guerre</t>
  </si>
  <si>
    <t>Recueils de standards</t>
  </si>
  <si>
    <t>Cartes</t>
  </si>
  <si>
    <t>Cas études de</t>
  </si>
  <si>
    <t>Drama</t>
  </si>
  <si>
    <t>Arrangements instrumentaux</t>
  </si>
  <si>
    <t>Vocabulaires et manuels de conversation anglais</t>
  </si>
  <si>
    <t>Livrets</t>
  </si>
  <si>
    <t>Romans no</t>
  </si>
  <si>
    <t>Recensions de livres</t>
  </si>
  <si>
    <t>Chronologie</t>
  </si>
  <si>
    <t>Récits personnels français</t>
  </si>
  <si>
    <t>Formules et recettes</t>
  </si>
  <si>
    <t>Méthodes</t>
  </si>
  <si>
    <t>Enregistrements sonores pour anglophones</t>
  </si>
  <si>
    <t>Dictionnaires pour la jeunesse</t>
  </si>
  <si>
    <t>Sources</t>
  </si>
  <si>
    <t>Éditions simplifiées</t>
  </si>
  <si>
    <t>Résumés programmes etc</t>
  </si>
  <si>
    <t>Prévisions</t>
  </si>
  <si>
    <t>Récits personnels lituaniens</t>
  </si>
  <si>
    <t>Catalogues</t>
  </si>
  <si>
    <t>Guides de l'étudiant</t>
  </si>
  <si>
    <t>Méditations</t>
  </si>
  <si>
    <t>Examens questions etc</t>
  </si>
  <si>
    <t>Manuels pour anglophones</t>
  </si>
  <si>
    <t>Partitions chant et piano</t>
  </si>
  <si>
    <t>Lectures et morceaux choisis (Enseignement supérieur)</t>
  </si>
  <si>
    <t>Méthodes d'auto-enseignement (Musique populaire)</t>
  </si>
  <si>
    <t>Manuels scolaires</t>
  </si>
  <si>
    <t>Romanas nouvelles etc</t>
  </si>
  <si>
    <t>Photographies</t>
  </si>
  <si>
    <t>Documents pontificaux</t>
  </si>
  <si>
    <t>Histoires intrigues etc</t>
  </si>
  <si>
    <t>Enregistrements sonores pour allophones</t>
  </si>
  <si>
    <t>Juvenile fiction</t>
  </si>
  <si>
    <t>Prières et dévotions allemandes [anglaises françaises etc]</t>
  </si>
  <si>
    <t>Observations</t>
  </si>
  <si>
    <t>Romans nouvelles etc nouvelles etc</t>
  </si>
  <si>
    <t>Récits personnels écossais</t>
  </si>
  <si>
    <t>Films</t>
  </si>
  <si>
    <t>Manuels d'observation</t>
  </si>
  <si>
    <t>Comptes rendus</t>
  </si>
  <si>
    <t>Études comparatives</t>
  </si>
  <si>
    <t>Prières et dévotions</t>
  </si>
  <si>
    <t>Biobibliographie</t>
  </si>
  <si>
    <t>Romans jeunesse etc</t>
  </si>
  <si>
    <t>Tableaux graphiques etc</t>
  </si>
  <si>
    <t>Procès instances etc</t>
  </si>
  <si>
    <t>Enregistrements sonores pour la jeunesse</t>
  </si>
  <si>
    <t>Partitions et parties</t>
  </si>
  <si>
    <t>Formules</t>
  </si>
  <si>
    <t>Récits personnels hongrois</t>
  </si>
  <si>
    <t>Récits personnels québécois</t>
  </si>
  <si>
    <t>Bibliographie critique</t>
  </si>
  <si>
    <t>Création</t>
  </si>
  <si>
    <t>Récits personnels britanniques</t>
  </si>
  <si>
    <t>Dessins et plans</t>
  </si>
  <si>
    <t>Poésie pour la jeunesse</t>
  </si>
  <si>
    <t>Illustrations</t>
  </si>
  <si>
    <t>Filmographie</t>
  </si>
  <si>
    <t>Formulaires</t>
  </si>
  <si>
    <t>Ouvrages humoristiques</t>
  </si>
  <si>
    <t>Vocabulaires et manuels de conversation français</t>
  </si>
  <si>
    <t>Ouvrages de controverse</t>
  </si>
  <si>
    <t>Calendriers</t>
  </si>
  <si>
    <t>Récits personnels russes</t>
  </si>
  <si>
    <t>Théâtre pour la jeunesse</t>
  </si>
  <si>
    <t>Archives</t>
  </si>
  <si>
    <t>Exercices</t>
  </si>
  <si>
    <t>Philosphie</t>
  </si>
  <si>
    <t>Études longitudinales</t>
  </si>
  <si>
    <t>Case studies</t>
  </si>
  <si>
    <t>Récits personnels Canadiens</t>
  </si>
  <si>
    <t>Partitions de piano</t>
  </si>
  <si>
    <t>EXTRACTION BRUTE</t>
  </si>
  <si>
    <t>REGROUPEMENT PROPOSÉ</t>
  </si>
  <si>
    <t>2021 NUM</t>
  </si>
  <si>
    <t>TOUT SANS NA</t>
  </si>
  <si>
    <t>NA</t>
  </si>
  <si>
    <t>TOUS</t>
  </si>
  <si>
    <t>&lt;17</t>
  </si>
  <si>
    <t>entre 2 et 4 mois différents</t>
  </si>
  <si>
    <t>plus de 4 mois différents</t>
  </si>
  <si>
    <t>17 et 34</t>
  </si>
  <si>
    <t>&gt;34</t>
  </si>
  <si>
    <t>POS1</t>
  </si>
  <si>
    <t>POS2</t>
  </si>
  <si>
    <t>CHIFFRE</t>
  </si>
  <si>
    <t>1 ET 1</t>
  </si>
  <si>
    <t>1 ET 2</t>
  </si>
  <si>
    <t>1 ET 3</t>
  </si>
  <si>
    <t>2 ET 1</t>
  </si>
  <si>
    <t>2 ET 3</t>
  </si>
  <si>
    <t>2 ET 2</t>
  </si>
  <si>
    <t>3 ET 1</t>
  </si>
  <si>
    <t>3 ET 2</t>
  </si>
  <si>
    <t>3 ET 3</t>
  </si>
  <si>
    <t>MAT PHY 1</t>
  </si>
  <si>
    <t>MAT PHY 2</t>
  </si>
  <si>
    <t>MAT NUM 1</t>
  </si>
  <si>
    <t>MAT NUM 2</t>
  </si>
  <si>
    <t>% GLOBAL</t>
  </si>
  <si>
    <t>tableaux pour graphique matrice</t>
  </si>
  <si>
    <t>MAT HYB 1</t>
  </si>
  <si>
    <t>MAT HYB 2</t>
  </si>
  <si>
    <t>TRÈS RÉCENT | An précédent</t>
  </si>
  <si>
    <t>ANCIEN| 11-20 ans</t>
  </si>
  <si>
    <t>TRÈS ANCIEN| 21 ans et plus</t>
  </si>
  <si>
    <t>NOUVEAU | An en cours</t>
  </si>
  <si>
    <t>RÉCENT | 2-3 ans</t>
  </si>
  <si>
    <t>COURANT |4-6 ans</t>
  </si>
  <si>
    <t>MOINS COURANT |7-10 ans</t>
  </si>
  <si>
    <t>Lecture : En 2015, les emprunts des emprunteurs physiques étaient constitués, en moyenne, de 3,4% d'ouvrages nouveaux (nouveau =paru en 2015)</t>
  </si>
  <si>
    <t>LUNDI</t>
  </si>
  <si>
    <t>MARDI</t>
  </si>
  <si>
    <t>MERCREDI</t>
  </si>
  <si>
    <t>JEUDI</t>
  </si>
  <si>
    <t>VENDREDI</t>
  </si>
  <si>
    <t>SAMEDI</t>
  </si>
  <si>
    <t>DIMANCHE</t>
  </si>
  <si>
    <t>MOY</t>
  </si>
  <si>
    <t>MED</t>
  </si>
  <si>
    <t>LANGUE DE L'OUVRAGE | RÉPARTITION MOYENNE</t>
  </si>
  <si>
    <t>AUTRES</t>
  </si>
  <si>
    <t>Lecture : En 2015, les emprunts des emprunteurs physiques étaient constitués, en moyenne, de 69,2% d'ouvrages en langue française</t>
  </si>
  <si>
    <t>* est considéré comme abonné pour une année donnée, toute personne dont l'abonnement était actif durant au moins 1 jour dans l'année (exemple : si l'abonnment expire le 2 janvier 2021, l'usager compte comme abonné pendant l'année 2021 puisqu'il pouvait emprunter le 1er janvier)</t>
  </si>
  <si>
    <t>Femme</t>
  </si>
  <si>
    <t>Homme</t>
  </si>
  <si>
    <t>Emprunteurs Physiques</t>
  </si>
  <si>
    <t>Emprunteurs Numériques</t>
  </si>
  <si>
    <t>Emprunteurs Hybrides</t>
  </si>
  <si>
    <t xml:space="preserve">Livre Papier  </t>
  </si>
  <si>
    <t>Les Deux</t>
  </si>
  <si>
    <t>Livre Audio CD</t>
  </si>
  <si>
    <t>Livre Numérique</t>
  </si>
  <si>
    <t xml:space="preserve">Livre Audio Numérique    </t>
  </si>
  <si>
    <t>Livre Numérique et Livre Papier</t>
  </si>
  <si>
    <t>Livre Numérique et Livre Audio CD</t>
  </si>
  <si>
    <t>Livre Papier et Livre Audio Numérique</t>
  </si>
  <si>
    <t>Livre Papier et Livre Numérique</t>
  </si>
  <si>
    <t>Livre Papier, Livre Numérique et Livre Audio Numérique</t>
  </si>
  <si>
    <t>Livre Papier, Livre Numérique et Livre Audio CD</t>
  </si>
  <si>
    <t>Les Quatre</t>
  </si>
  <si>
    <t>Littérature  (Belles-Lettres) et techniques d'écriture</t>
  </si>
  <si>
    <t>Arts, Loisirs et Sports</t>
  </si>
  <si>
    <t>Sciences de la nature et Mathématiques</t>
  </si>
  <si>
    <t>Technologie (Sciences appliquées)</t>
  </si>
  <si>
    <t>Géographie, Histoire et disciplines auxiliaires</t>
  </si>
  <si>
    <t>Informatique, information, ouvrages généraux</t>
  </si>
  <si>
    <t>Religions</t>
  </si>
  <si>
    <t>Sciences sociales</t>
  </si>
  <si>
    <t>Langues</t>
  </si>
  <si>
    <t>Littérature américaine de langue anglaise</t>
  </si>
  <si>
    <t>Littérature anglaise et anglo-saxonne</t>
  </si>
  <si>
    <t>Littérature des langues germaniques, Littérature allemande</t>
  </si>
  <si>
    <t>Littérature des langues romanes, littérature française</t>
  </si>
  <si>
    <t>Littérature des autres langues</t>
  </si>
  <si>
    <t>Généralités sur la technologie</t>
  </si>
  <si>
    <t>Sciences médicales, Médecine</t>
  </si>
  <si>
    <t>Art de l'ingénieur et activités connexes</t>
  </si>
  <si>
    <t>Économie domestique (arts ménagers), Vie familiale</t>
  </si>
  <si>
    <t>Gestion de l'entreprise et services auxiliaires</t>
  </si>
  <si>
    <t>Agronomie, agriculture et activités connexes</t>
  </si>
  <si>
    <t>Généralités sur les sciences sociales</t>
  </si>
  <si>
    <t>Éducation, enseignement</t>
  </si>
  <si>
    <t>Coutumes, savoir-vivre, folklore</t>
  </si>
  <si>
    <t>Problèmes et Services sociaux, Associations</t>
  </si>
  <si>
    <t>Philosophie, Parapsychologie et Occultisme, Psychologie</t>
  </si>
  <si>
    <t>Statistiques générales</t>
  </si>
  <si>
    <t>Administration publique, art et science militaire</t>
  </si>
  <si>
    <t>Commerce, communication, transports</t>
  </si>
  <si>
    <t>Génie chimique (chimie industrielle) et techniques connexes</t>
  </si>
  <si>
    <t>Fabrication de produit à usage particulier</t>
  </si>
  <si>
    <t>Généralités sur l'art</t>
  </si>
  <si>
    <t>Urbanisme et art du paysage</t>
  </si>
  <si>
    <t>Arts plastiques, sculpture</t>
  </si>
  <si>
    <t>Dessin, Arts décoratifs</t>
  </si>
  <si>
    <t>La peinture et les peintures</t>
  </si>
  <si>
    <t>Arts graphiques, la gravure et les gravures</t>
  </si>
  <si>
    <t>Photographie et photographies</t>
  </si>
  <si>
    <t>Loisirs et arts du spectacle, Sports</t>
  </si>
  <si>
    <t>Classification</t>
  </si>
  <si>
    <t>N1015_GENRE_TEXTE_LIT</t>
  </si>
  <si>
    <t xml:space="preserve"> N1009_NATURE_CONTENU</t>
  </si>
  <si>
    <t>Emprunts physiques</t>
  </si>
  <si>
    <t>01 PAS OEUVRE FICTION</t>
  </si>
  <si>
    <t>05.ROMANS</t>
  </si>
  <si>
    <t>12.BANDES DESSINÉES</t>
  </si>
  <si>
    <t>19.NULL</t>
  </si>
  <si>
    <t>13.BIBLIOGRAPHIES</t>
  </si>
  <si>
    <t>02.FICTION NON PRÉCISÉE</t>
  </si>
  <si>
    <t>08.NOUVELLES</t>
  </si>
  <si>
    <t>10.POESIES</t>
  </si>
  <si>
    <t>03.THEATRE</t>
  </si>
  <si>
    <t>14.CATALOGUE</t>
  </si>
  <si>
    <t>15.DICTIONNAIRES, ENCYCLOPÉDIES</t>
  </si>
  <si>
    <t>09.MULTIPLES</t>
  </si>
  <si>
    <t>04.ESSAIS</t>
  </si>
  <si>
    <t>14.FILMOGRAPHIES, DISCOGRAPHIES</t>
  </si>
  <si>
    <t>06.HUMOUR</t>
  </si>
  <si>
    <t>15.MANUELS</t>
  </si>
  <si>
    <t>07.LETTRES</t>
  </si>
  <si>
    <t>18.N.A</t>
  </si>
  <si>
    <t>16.THESE</t>
  </si>
  <si>
    <t>11.DISCOURS</t>
  </si>
  <si>
    <t>17.N.A</t>
  </si>
  <si>
    <t>12.ERREUR</t>
  </si>
  <si>
    <t>hors n.a</t>
  </si>
  <si>
    <t>000</t>
  </si>
  <si>
    <t>600</t>
  </si>
  <si>
    <t>630</t>
  </si>
  <si>
    <t>670</t>
  </si>
  <si>
    <t>700</t>
  </si>
  <si>
    <t>740</t>
  </si>
  <si>
    <t>780</t>
  </si>
  <si>
    <t>810</t>
  </si>
  <si>
    <t>850</t>
  </si>
  <si>
    <t>890</t>
  </si>
  <si>
    <t>300</t>
  </si>
  <si>
    <t>340</t>
  </si>
  <si>
    <t>380</t>
  </si>
  <si>
    <t>TITRE</t>
  </si>
  <si>
    <t>CATÉGORIE</t>
  </si>
  <si>
    <t>ONGLET</t>
  </si>
  <si>
    <t>DESCRIPTION</t>
  </si>
  <si>
    <t>Abonnés et Emprunteurs</t>
  </si>
  <si>
    <t>Age des emprunteurs</t>
  </si>
  <si>
    <t>1. ABONNÉS ET EMPRUNTEURS</t>
  </si>
  <si>
    <t>Livre Audio CD et livre Audio Numérique</t>
  </si>
  <si>
    <t>Livre Audio CD, Livre Audio Numérique, Livre Papier</t>
  </si>
  <si>
    <t>Livre Audio CD, Livre Audio Numérique, Livre Numérique</t>
  </si>
  <si>
    <t>Livre Audio Numérique, Livre Papier, Livre Numérique</t>
  </si>
  <si>
    <t>Livre Audio CD, Livre Papier, Livre Numérique</t>
  </si>
  <si>
    <t>% moyen de numérique</t>
  </si>
  <si>
    <t>2. ÂGE DES EMPRUNTEURS</t>
  </si>
  <si>
    <t>Genre des emprunteurs</t>
  </si>
  <si>
    <t>3. GENRE DES EMPRUNTEURS</t>
  </si>
  <si>
    <t>4. RÉGION DES EMPRUNTEURS</t>
  </si>
  <si>
    <t>Région des emprunteurs</t>
  </si>
  <si>
    <t>Langue de communication des emprunteurs</t>
  </si>
  <si>
    <t>5. LANGUE DE COMMUNICATION DES EMPRUNTEURS</t>
  </si>
  <si>
    <t>Emprunts Physique et Numérique</t>
  </si>
  <si>
    <t>6. EMPRUNTS PHYSIQUES ET NUMÉRIQUES</t>
  </si>
  <si>
    <t>Langue des livres empruntés</t>
  </si>
  <si>
    <t>Classification Dewey des livres empruntés</t>
  </si>
  <si>
    <t>8. CLASSIFICATION DEWEY DES LIVRES EMPRUNTÉS</t>
  </si>
  <si>
    <t>7. LANGUE DES LIVRES EMPRUNTÉS</t>
  </si>
  <si>
    <t>Ancienneté des livres empruntés</t>
  </si>
  <si>
    <t>9. ANCIENNETÉ DES LIVRES EMPRUNTÉS</t>
  </si>
  <si>
    <t>Répartition des emprunts selon le mois de l'année</t>
  </si>
  <si>
    <t>10. MOMENT DE L'EMPRUNT | DANS L'ANNÉE</t>
  </si>
  <si>
    <t>Moment de l'emprunt | Dans l'année</t>
  </si>
  <si>
    <t>Moment de l'emprunt | Dans la semaine</t>
  </si>
  <si>
    <t>Moment de l'emprunt | Dans la journée</t>
  </si>
  <si>
    <t>11. MOMENT DE L'EMPRUNT |DANS LA SEMAINE</t>
  </si>
  <si>
    <t xml:space="preserve"> PHYSIQUE</t>
  </si>
  <si>
    <t>12. MOMENT DE L'EMPRUNT |DANS LA JOURNÉE</t>
  </si>
  <si>
    <t>Répartition des emprunts selon le jour de la semaine</t>
  </si>
  <si>
    <t>Répartition des emprunts selon le moment de la journée (matin, après-midi, soir,nuit)</t>
  </si>
  <si>
    <t>SOUS CATÉGORIE</t>
  </si>
  <si>
    <t>MOMENT</t>
  </si>
  <si>
    <t>SOCIO-DÉMORAPHIQUE</t>
  </si>
  <si>
    <t>Âge| Moyenne par segment</t>
  </si>
  <si>
    <t>Âge| Répartition par segment</t>
  </si>
  <si>
    <t>Âge| Répartition des emprunts par segment</t>
  </si>
  <si>
    <t>Âge| Moyenne d'emprunts par segment</t>
  </si>
  <si>
    <t>Âge moyen et âge médian de chaque segment</t>
  </si>
  <si>
    <t>13. ÂGE| MOYENNE PAR SEGMENT</t>
  </si>
  <si>
    <t>14. ÂGE| RÉPARTITION PAR SEGMENT</t>
  </si>
  <si>
    <t>15. ÂGE| MOYENNE D'EMPRUNTS PAR SEGMENT</t>
  </si>
  <si>
    <t>Évolution</t>
  </si>
  <si>
    <t>16. ÂGE| RÉPARTITION DES EMPRUNTS PAR SEGMENT</t>
  </si>
  <si>
    <t>SEGMENTATION</t>
  </si>
  <si>
    <t>Nombre moyen d'emprunts par âge pour chaque segment</t>
  </si>
  <si>
    <t>Nombre d'emprunts par âge pour chaque segment</t>
  </si>
  <si>
    <t>Nombre d'emprunteurs par âge pour chaque segment</t>
  </si>
  <si>
    <t>Sexe| Répartition par segment</t>
  </si>
  <si>
    <t>Sexe| Moyenne d'emprunts par segment</t>
  </si>
  <si>
    <t>Sexe| Répartition des emprunts par segment</t>
  </si>
  <si>
    <t>Nombre d'emprunteurs par sexe pour chaque segment</t>
  </si>
  <si>
    <t>Nombre moyen d'emprunts par sexe pour chaque segment</t>
  </si>
  <si>
    <t>Nombre d'emprunts par sexe pour chaque segment</t>
  </si>
  <si>
    <t>17. SEXE| RÉPARTITION PAR SEGMENT</t>
  </si>
  <si>
    <t>18. SEXE| MOYENNE D'EMPRUNTS PAR SEGMENT</t>
  </si>
  <si>
    <t>19. SEXE| RÉPARTITION DES EMPRUNTS PAR SEGMENT</t>
  </si>
  <si>
    <t>Langue| Répartition par segment</t>
  </si>
  <si>
    <t>Nombre d'emprunteurs par langue de communication pour chaque segment</t>
  </si>
  <si>
    <t>20. LANGUE| RÉPARTITION PAR SEGMENT</t>
  </si>
  <si>
    <t>Nombre d'emprunteurs à Montréal pour chaque segment</t>
  </si>
  <si>
    <t>Montréal | Moyenne d'emprunts par segment</t>
  </si>
  <si>
    <t>Montréal | Répartition des emprunts par segment</t>
  </si>
  <si>
    <t>Montréal | Répartition des emprunteurs par segment</t>
  </si>
  <si>
    <t>Nombre moyen d'emprunts à Montréal pour chaque segment</t>
  </si>
  <si>
    <t>Nombre d'emprunts à Montréal pour chaque segment</t>
  </si>
  <si>
    <t>21. MONTRÉAL | RÉPARTITION DES EMPRUNTEURS PAR SEGMENT</t>
  </si>
  <si>
    <t>22. MONTRÉAL | MOYENNE D'EMPRUNTS PAR SEGMENT</t>
  </si>
  <si>
    <t>23. MONTRÉAL | RÉPARTITION DES EMPRUNTS PAR SEGMENT</t>
  </si>
  <si>
    <t>VOLUME</t>
  </si>
  <si>
    <t>TAILLE</t>
  </si>
  <si>
    <t>1  À 2 LIVRES</t>
  </si>
  <si>
    <t>3 À 5 LIVRES</t>
  </si>
  <si>
    <t>6 À 10 LIVRES</t>
  </si>
  <si>
    <t>11 À 20 LIVRES</t>
  </si>
  <si>
    <t>21 À 30 LIVRES</t>
  </si>
  <si>
    <t>31 À 50 LIVRES</t>
  </si>
  <si>
    <t>51 LIVRES ET PLUS</t>
  </si>
  <si>
    <t>MOYENNE</t>
  </si>
  <si>
    <t>MÉDIANE</t>
  </si>
  <si>
    <r>
      <t xml:space="preserve">Lecture : 15,8% des emprunteurs physiques empruntaient en 2015 des livres d'une </t>
    </r>
    <r>
      <rPr>
        <u/>
        <sz val="11"/>
        <color theme="1"/>
        <rFont val="Calibri"/>
        <family val="2"/>
        <scheme val="minor"/>
      </rPr>
      <t>longueur moyenne</t>
    </r>
    <r>
      <rPr>
        <sz val="11"/>
        <color theme="1"/>
        <rFont val="Calibri"/>
        <family val="2"/>
        <scheme val="minor"/>
      </rPr>
      <t xml:space="preserve"> de moins de 100 pages</t>
    </r>
  </si>
  <si>
    <t>MÉDIAINE</t>
  </si>
  <si>
    <t>Livres textuels seulement (les livres audio n'ont pas de pages, ce sera plutôt la notion de durée qu’il faudrait considérer)</t>
  </si>
  <si>
    <t>MOINS DE 100 PAGES</t>
  </si>
  <si>
    <t>101-200 PAGES</t>
  </si>
  <si>
    <t>201- 300 PAGES</t>
  </si>
  <si>
    <t>301 À 500 PAGES</t>
  </si>
  <si>
    <t>501 ET PLUS</t>
  </si>
  <si>
    <t>Volume | Répartition selon la quantité (tous)</t>
  </si>
  <si>
    <t>Volume | Répartition selon la quantité (distincts)</t>
  </si>
  <si>
    <t>24. VOLUME | RÉPARTITION SELON LA QUANTITÉ (tous)</t>
  </si>
  <si>
    <t>25. VOLUME | RÉPARTITION SELON LA QUANTITÉ (distincts)</t>
  </si>
  <si>
    <t>26. TAILLE | RÉPARTITION SELON LA LONGUEUR MOYENNE</t>
  </si>
  <si>
    <t>Taille | Répartition selon la longueur moyenne</t>
  </si>
  <si>
    <t>Nombre d'emprunteurs selon la quantité d'emprunts (tous) pour chaque segment</t>
  </si>
  <si>
    <t>Nombre d'emprunteurs selon la quantité d'emprunts (distincts) pour chaque segment</t>
  </si>
  <si>
    <t>Nombre d'emprunteurs selon le nombre de pages moyen des emprunts (distincts) pour chaque segment</t>
  </si>
  <si>
    <t>QUÉBÉCOIS</t>
  </si>
  <si>
    <t>Moyenne des types de livres empruntés par emprunteur selon le pays de la maison d'édition</t>
  </si>
  <si>
    <t>Lecture : En 2015, les emprunts des emprunteurs physiques étaient constitués, en moyenne, de 16,3% d'ouvrages québécois</t>
  </si>
  <si>
    <t>CANADIEN</t>
  </si>
  <si>
    <t>ANGLAIS/AMÉRICAIN</t>
  </si>
  <si>
    <t>27. PANIER D'EMPRUNT | ORIGINE DE L'OUVRAGE</t>
  </si>
  <si>
    <t>Panier d'emprunt |Origine de l'ouvrage</t>
  </si>
  <si>
    <t>Panier d'emprunt | Ancienneté de l'ouvrage</t>
  </si>
  <si>
    <t>28. PANIER D'EMPRUNT | ANCIENNETÉ DE L'OUVRAGE</t>
  </si>
  <si>
    <t>Composition du panier moyen des emprunteurs selon l'origine de l'ouvrage pour chaque segment</t>
  </si>
  <si>
    <t>Composition du panier moyen des emprunteurs selon l'ancienneté de l'ouvrage pour chaque segment</t>
  </si>
  <si>
    <t>Composition du panier moyen des emprunteurs selon la langue de l'ouvrage pour chaque segment</t>
  </si>
  <si>
    <t>PANIER D'EMPRUNT</t>
  </si>
  <si>
    <t>Moyenne des types de livres empruntés par emprunteur selon la date de publication de l'ouvrage</t>
  </si>
  <si>
    <t>Panier d'emprunt| Langue de l'ouvrage</t>
  </si>
  <si>
    <t>29. PANIER D'EMPRUNT| LANGUE DE L'OUVRAGE</t>
  </si>
  <si>
    <t>Moyenne des types de livres empruntés par emprunteur selon la langue de l'ouvrage</t>
  </si>
  <si>
    <t>SCORE RÉGULARITÉ</t>
  </si>
  <si>
    <t>Ce sont les emprunts distincts ici qui ont été considérés (on exclut ainsi les renouvellements ou l'emprunt répété d'un même ouvrage pour une même personne)</t>
  </si>
  <si>
    <t>Régularité | Score global basé sur les emprunts (tous)</t>
  </si>
  <si>
    <t>Régularité | Score global basé sur les emprunts (distincts)</t>
  </si>
  <si>
    <t>SOMMAIRE</t>
  </si>
  <si>
    <t>NO</t>
  </si>
  <si>
    <t>Le score de régularité est croisé avec la volumétrie. Ces deux métriques sont divisées en tranche :
-Régularité : peu régulier (score inférieur à 17 sur 100) , régulier (score compris entre 17 et 34 sur 100) , très régulier (score supérieur à 34 sur 100)
-Volumétrie : faible (moins de 10 emprunts) , moyenne (de 11 à 30 emprunts), forte (supérieure à 30 emprunts).
L'objectif est d'évaluer la corrélation (ou non) entre la régularité et la volumétrie d'emprunts  ( a-t-on par exemple des emprunteurs qui empruntent peu mais sont très réguliers ?)</t>
  </si>
  <si>
    <t>30. RÉGULARITÉ | SCORE GLOBAL BASÉ SUR LES EMPRUNTS (TOUS)</t>
  </si>
  <si>
    <t>Score régularité : basé sur le nombre d'emprunts réalisés à différent mois de l'année : exemple : X emprunts tous les mois = score de 100 sur 100, X emprunts étalés sur 6 mois différents = 50 sur 100 , X emprunts sur un seul mois = score de 8 sur 100</t>
  </si>
  <si>
    <t>Lecture : En 2015, le score moyen de régularité des emprunteurs physiques était de 32 sur 100, soit un emprunt tous les 4 mois ( dit autrement, ces personnes empruntaient en 2015 en moyenne à 4 mois différents dans l'année)</t>
  </si>
  <si>
    <t>31. RÉGULARITÉ | SCORE GLOBAL BASÉ SUR LES EMPRUNTS (DISTINCTS)</t>
  </si>
  <si>
    <t xml:space="preserve"> HYBRIDE</t>
  </si>
  <si>
    <t>Lecture : En 2015, le score moyen de régularité des emprunteurs physiques était de 26 sur 100, soit un emprunt tous les 3 mois ( dit autrement, ces personnes empruntaient en 2015 en moyenne à 3 mois différents dans l'année)</t>
  </si>
  <si>
    <t>32. RÉGULARITÉ | SCORE DÉTAILLÉ, CROISÉ AVEC LA VOLUMÉTRIE</t>
  </si>
  <si>
    <t>MOINS DE 10 LIVRES</t>
  </si>
  <si>
    <t>DE 10 À 30 LIVRES</t>
  </si>
  <si>
    <t>30 LIVRES ET PLUS</t>
  </si>
  <si>
    <t>moins de 2 mois différents</t>
  </si>
  <si>
    <t>Lecture : 
-En 2015, 47 641 emprunteurs physiques empruntaient moins de 10 livres à une fréquence faible (moins d'un emprunt tous les 6 mois soit moins de 2 mois différents d'emprunts dans l'année). 
-En 2015, parmis les emprunteurs physiques peu régulier, 89,6% empruntaient moins de 10 livres.
-En 2015, parmis les emprunteurs physiques ayant emprunté moins de 10 livres, 84,%% étaient peu régulier.
-En 2015, parmis les emprunteurs physiques,  52,9 % étaient des emprunteurs empruntant moins de 10 livres et étant peu régulier. (chiffre non consigné dans le tableau, présent dans le graphique uniquement.)</t>
  </si>
  <si>
    <t>Régularité | Score détaillé croisé avec la volumétrie</t>
  </si>
  <si>
    <t>Panier d'emprunt | Langue de l'ouvrage croisé avec langue de l'emprunteur</t>
  </si>
  <si>
    <t>Composition du panier moyen des emprunteurs selon la langue de l'ouvrage et la langue de l'emprunteur pour chaque segment</t>
  </si>
  <si>
    <t>33. PANIER D'EMPRUNT | LANGUE DE L'OUVRAGE CROISÉ AVEC LANGUE DE L'EMPRUNTEUR</t>
  </si>
  <si>
    <t>Ce sont tous les emprunts ici qui ont été considérés (on inclus ainsi les renouvellements ou l'emprunt répété d'un même ouvrage pour une même personne)</t>
  </si>
  <si>
    <t>MOYENNE D'EMPRUNTS</t>
  </si>
  <si>
    <t xml:space="preserve">Lecture : 
-En 2015, le nombre moyen d'emrpunts pour les francophones était de 22,5
-En 2015, le panier d'emprunt des francophones était composé, en moyenne, de 74,1% de livres rédigés en français
</t>
  </si>
  <si>
    <t>3. SEGMENTATION</t>
  </si>
  <si>
    <t>4. SEGMENTATION (suite)</t>
  </si>
  <si>
    <t>2. EMPRUNTS</t>
  </si>
  <si>
    <t>1. GÉNÉRAL</t>
  </si>
  <si>
    <t>MÉTHODOLOGIE</t>
  </si>
  <si>
    <t>SCRIPT - REQUÊTE SQL</t>
  </si>
  <si>
    <t>REQUÊTE SQL</t>
  </si>
  <si>
    <t>BACKUP COPIE WORD</t>
  </si>
  <si>
    <t>PRÉCISION</t>
  </si>
  <si>
    <t>Date</t>
  </si>
  <si>
    <t>Source</t>
  </si>
  <si>
    <t>La ligne rouge représente la répartition au sein de la population québecoise en 2021</t>
  </si>
  <si>
    <t>Répartition des abonnés par type d'abonnements | répartition des emprunteurs par segment (physique, numérique, hybride) et type de livres empruntés (texte ou audio)</t>
  </si>
  <si>
    <t>Répartition des emprunteurs par tranche d'âge | Comparaison avec la répartition démographique du Québec</t>
  </si>
  <si>
    <t>Répartition des emprunteurs par sexe</t>
  </si>
  <si>
    <t>Répartition des emprunteurs par région</t>
  </si>
  <si>
    <t>Répartition des emprunteurs par langue de communication</t>
  </si>
  <si>
    <t>Répartition des emprunts et type  d'emprunts (texte ou audio)</t>
  </si>
  <si>
    <t>Répartition des emprunts selon la langue et la plateforme si numérique (overdrive, prêt numérique)</t>
  </si>
  <si>
    <t>Répartition des emprunts  selon leur classification dewey | Focus sur les sous-catégories de 300, 600 et 800.</t>
  </si>
  <si>
    <t>Score mesurant la régularité d'emprunt pour chaque segment. Le score va de 0 à 100, il est  basé sur la variété de mois d'emprunts dans l'année (par exemple, une personne ayant emprunté en janvier, mars, et novembre obtient un score de 3/12 donc 25 sur 100).
Tous les emprunts sont considérés ici (renouvellements inclus).</t>
  </si>
  <si>
    <t>Score mesurant la régularité d'emprunt pour chaque segment. Le score va de 0 à 100, il est  basé sur la variété de mois d'emprunts dans l'année (par exemple, une personne ayant emprunté en janvier, mars, et novembre obtient un score de 3/12 donc 25 sur 100).
Seuls les emprunts distincts sont considérés ici (renouvellements exclus)</t>
  </si>
  <si>
    <t>Exclusion des n.a|erreurs dans les graphiques et % (en noir) | % en bleu indique ce que les n.a representeraient sur la base totale</t>
  </si>
  <si>
    <r>
      <t>Ce sont</t>
    </r>
    <r>
      <rPr>
        <i/>
        <u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tous</t>
    </r>
    <r>
      <rPr>
        <i/>
        <u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les emprunts qui ont été considérés dans cette section (les renouvellements ou l'emprunt répété d'un même ouvrage pour une même personne sont donc inclus)</t>
    </r>
  </si>
  <si>
    <r>
      <t xml:space="preserve">Ce sont les emprunts </t>
    </r>
    <r>
      <rPr>
        <b/>
        <i/>
        <u/>
        <sz val="11"/>
        <color theme="1"/>
        <rFont val="Calibri"/>
        <family val="2"/>
        <scheme val="minor"/>
      </rPr>
      <t>distincts</t>
    </r>
    <r>
      <rPr>
        <i/>
        <sz val="11"/>
        <color theme="1"/>
        <rFont val="Calibri"/>
        <family val="2"/>
        <scheme val="minor"/>
      </rPr>
      <t xml:space="preserve"> ici qui ont été considérés (on exclut ainsi les renouvellements ou l'emprunt répété d'un même ouvrage pour une même personne)</t>
    </r>
  </si>
  <si>
    <r>
      <t>Ce sont</t>
    </r>
    <r>
      <rPr>
        <b/>
        <i/>
        <u/>
        <sz val="11"/>
        <color theme="1"/>
        <rFont val="Calibri"/>
        <family val="2"/>
        <scheme val="minor"/>
      </rPr>
      <t xml:space="preserve"> tous</t>
    </r>
    <r>
      <rPr>
        <i/>
        <sz val="11"/>
        <color theme="1"/>
        <rFont val="Calibri"/>
        <family val="2"/>
        <scheme val="minor"/>
      </rPr>
      <t xml:space="preserve"> les emprunts ici qui ont été considérés (les renouvellements ou l'emprunt répété d'un même ouvrage pour une même personne sont donc inclus)</t>
    </r>
  </si>
  <si>
    <r>
      <t xml:space="preserve">Ce sont les emprunts </t>
    </r>
    <r>
      <rPr>
        <b/>
        <i/>
        <sz val="11"/>
        <color theme="1"/>
        <rFont val="Calibri"/>
        <family val="2"/>
        <scheme val="minor"/>
      </rPr>
      <t>distincts</t>
    </r>
    <r>
      <rPr>
        <i/>
        <sz val="11"/>
        <color theme="1"/>
        <rFont val="Calibri"/>
        <family val="2"/>
        <scheme val="minor"/>
      </rPr>
      <t xml:space="preserve"> ici qui ont été considérés (on exclut ainsi les renouvellements ou l'emprunt répété d'un même ouvrage pour une même personne)</t>
    </r>
  </si>
  <si>
    <r>
      <t xml:space="preserve">Ce sont les emprunts </t>
    </r>
    <r>
      <rPr>
        <b/>
        <i/>
        <u/>
        <sz val="10"/>
        <color theme="1"/>
        <rFont val="Calibri"/>
        <family val="2"/>
        <scheme val="minor"/>
      </rPr>
      <t>distincts</t>
    </r>
    <r>
      <rPr>
        <i/>
        <sz val="10"/>
        <color theme="1"/>
        <rFont val="Calibri"/>
        <family val="2"/>
        <scheme val="minor"/>
      </rPr>
      <t xml:space="preserve"> ici qui ont été considérés (on exclut ainsi les renouvellements ou l'emprunt répété d'un même ouvrage pour une même personne)</t>
    </r>
  </si>
  <si>
    <r>
      <t xml:space="preserve">Pour chaque tableau :
-Le comparatif physique vs numérique (hybride le cas échéant) est présent
-Les données de 2015,2016, 2017,2018,2019,2020,2021 sont affichées
- Un ou plusieurs graphiques sont présents pour faciliter la visualisation des données recueillies
-La plupart des graphiques sont </t>
    </r>
    <r>
      <rPr>
        <u/>
        <sz val="12"/>
        <color theme="1"/>
        <rFont val="Calibri"/>
        <family val="2"/>
        <scheme val="minor"/>
      </rPr>
      <t>dynamiques</t>
    </r>
    <r>
      <rPr>
        <sz val="12"/>
        <color theme="1"/>
        <rFont val="Calibri"/>
        <family val="2"/>
        <scheme val="minor"/>
      </rPr>
      <t xml:space="preserve"> : les données affichées sont celles de l'année sélectionnée </t>
    </r>
    <r>
      <rPr>
        <b/>
        <u/>
        <sz val="12"/>
        <color theme="1"/>
        <rFont val="Calibri"/>
        <family val="2"/>
        <scheme val="minor"/>
      </rPr>
      <t xml:space="preserve">(cliquer sur l'entonnoir du graphique puis choisir l'année souhaitée)
</t>
    </r>
  </si>
  <si>
    <r>
      <rPr>
        <sz val="12"/>
        <color theme="0"/>
        <rFont val="Calibri"/>
        <family val="2"/>
        <scheme val="minor"/>
      </rPr>
      <t>.</t>
    </r>
    <r>
      <rPr>
        <sz val="12"/>
        <rFont val="Calibri"/>
        <family val="2"/>
        <scheme val="minor"/>
      </rPr>
      <t>-Les extractions ont été réalisées de Janvier à Mai 2022
 -Est considéré comme un "livre" (emprunt) tout document possédant un ISBN
 -Est considéré comme "emprunteur" toute personne ayant emprunté au moins un livre (texte ou audio) sur l'année étudiée
 -Les données ont été extraites à partir de l'entrepôt de données
 -Par souci de traçabilité, et pour répondre au besoin éventuel de mises à jour des données, le script des requêtes SQL permettant de générer ces tableaux est consigné dans le dernier onglet</t>
    </r>
  </si>
  <si>
    <t>5. COLLECTION PHYSIQUE</t>
  </si>
  <si>
    <t>34. LANGUE DES LIVRES DE LA COLLECTION PHYSIQUE</t>
  </si>
  <si>
    <t>35. TYPE DES LIVRES DE LA COLLECTION PHYSIQUE</t>
  </si>
  <si>
    <t>Extraction réalisées en juillet 2022</t>
  </si>
  <si>
    <t>36. ORIGINE DES LIVRES DE LA COLLECTION PHYSIQUE</t>
  </si>
  <si>
    <t>37. ANCIENNETÉ DES LIVRES DE LA COLLECTION PHYSIQUE</t>
  </si>
  <si>
    <t>000.GÉNÉRALITÉS</t>
  </si>
  <si>
    <t>100.PHILOSOPHIE ET PSYCHOLOGIE</t>
  </si>
  <si>
    <t>200.RELIGION</t>
  </si>
  <si>
    <t>300.SCIENCES SOCIALES</t>
  </si>
  <si>
    <t>400.LANGUES</t>
  </si>
  <si>
    <t>500.SCIENCES NATURELLES ET MATHÉMATIQUES</t>
  </si>
  <si>
    <t>600.TECHNOLOGIE</t>
  </si>
  <si>
    <t>700.ARTS</t>
  </si>
  <si>
    <t>800.LITTÉRATURE</t>
  </si>
  <si>
    <t>900.GÉOGRAPHIE ET HISTOIRE</t>
  </si>
  <si>
    <r>
      <t xml:space="preserve">On considère dans cette section </t>
    </r>
    <r>
      <rPr>
        <u/>
        <sz val="8"/>
        <color theme="1"/>
        <rFont val="Calibri"/>
        <family val="2"/>
        <scheme val="minor"/>
      </rPr>
      <t>les exemplaires</t>
    </r>
    <r>
      <rPr>
        <sz val="8"/>
        <color theme="1"/>
        <rFont val="Calibri"/>
        <family val="2"/>
        <scheme val="minor"/>
      </rPr>
      <t xml:space="preserve"> qui étaient disponibles à l'emprunt pour l'année étudiée (et comportant un ISBN, cf Sommaire). Est considéré comme "disponible" tout exemplaire dont </t>
    </r>
    <r>
      <rPr>
        <u/>
        <sz val="8"/>
        <color theme="1"/>
        <rFont val="Calibri"/>
        <family val="2"/>
        <scheme val="minor"/>
      </rPr>
      <t>le dernier statut</t>
    </r>
    <r>
      <rPr>
        <sz val="8"/>
        <color theme="1"/>
        <rFont val="Calibri"/>
        <family val="2"/>
        <scheme val="minor"/>
      </rPr>
      <t xml:space="preserve"> de disponibilité pour l'année étudiée permettait l'emprunt. </t>
    </r>
  </si>
  <si>
    <t>COLLECTION PHYSIQUE</t>
  </si>
  <si>
    <t>TYPE</t>
  </si>
  <si>
    <t>ORIGINE</t>
  </si>
  <si>
    <t>ANCIENNETÉ</t>
  </si>
  <si>
    <t>DEWEY</t>
  </si>
  <si>
    <t>Langue des livres de la collection physique</t>
  </si>
  <si>
    <t>Type des livres de la collection physique</t>
  </si>
  <si>
    <t>Origine des livres de la collection physique</t>
  </si>
  <si>
    <t>Ancienneté des livres de la collection physique</t>
  </si>
  <si>
    <t>38. CLASSIFICATION DEWEY (GÉNÉRAL) DES LIVRES DE LA COLLECTION PHYSIQUE</t>
  </si>
  <si>
    <t>Classification Dewey (général) de la collection physique</t>
  </si>
  <si>
    <t>Répartition des livres selon le type (texte ou audio)</t>
  </si>
  <si>
    <t xml:space="preserve">Répartition des livres  selon leur classification dewey </t>
  </si>
  <si>
    <t>Répartition des livres selon leur date  (nouveau, récent, ancien….)</t>
  </si>
  <si>
    <t>Répartition des emprunts selon leur date (nouveau, récent, ancien….)</t>
  </si>
  <si>
    <t>Répartition des livres selon la langue</t>
  </si>
  <si>
    <t>Répartition des livres selon l'origine (maison d'édition</t>
  </si>
  <si>
    <t>(72 pages)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</si>
</sst>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3333FF"/>
      <name val="Calibri"/>
      <family val="2"/>
      <scheme val="minor"/>
    </font>
    <font>
      <i/>
      <sz val="11"/>
      <color rgb="FFFF3300"/>
      <name val="Calibri"/>
      <family val="2"/>
      <scheme val="minor"/>
    </font>
    <font>
      <i/>
      <sz val="11"/>
      <color rgb="FFFF9900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rgb="FFFF3300"/>
      <name val="Calibri"/>
      <family val="2"/>
      <scheme val="minor"/>
    </font>
    <font>
      <b/>
      <i/>
      <sz val="11"/>
      <color rgb="FF3333FF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6CE84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1"/>
      <color rgb="FF6CE84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F3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18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200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5" fillId="0" borderId="0" xfId="0" applyFont="1"/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3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3" xfId="0" applyBorder="1"/>
    <xf numFmtId="0" fontId="0" fillId="4" borderId="3" xfId="0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4" xfId="0" applyBorder="1"/>
    <xf numFmtId="0" fontId="3" fillId="3" borderId="9" xfId="0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 vertical="center"/>
    </xf>
    <xf numFmtId="3" fontId="0" fillId="0" borderId="8" xfId="0" applyNumberFormat="1" applyBorder="1"/>
    <xf numFmtId="0" fontId="0" fillId="0" borderId="9" xfId="0" applyBorder="1"/>
    <xf numFmtId="3" fontId="0" fillId="4" borderId="8" xfId="0" applyNumberFormat="1" applyFill="1" applyBorder="1"/>
    <xf numFmtId="3" fontId="3" fillId="3" borderId="10" xfId="0" applyNumberFormat="1" applyFont="1" applyFill="1" applyBorder="1"/>
    <xf numFmtId="0" fontId="0" fillId="0" borderId="12" xfId="0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3" fillId="3" borderId="4" xfId="0" applyFont="1" applyFill="1" applyBorder="1"/>
    <xf numFmtId="164" fontId="6" fillId="3" borderId="9" xfId="1" applyNumberFormat="1" applyFont="1" applyFill="1" applyBorder="1" applyAlignment="1">
      <alignment horizontal="center" vertical="center"/>
    </xf>
    <xf numFmtId="164" fontId="0" fillId="0" borderId="9" xfId="1" applyNumberFormat="1" applyFont="1" applyBorder="1"/>
    <xf numFmtId="164" fontId="0" fillId="4" borderId="9" xfId="1" applyNumberFormat="1" applyFont="1" applyFill="1" applyBorder="1"/>
    <xf numFmtId="164" fontId="7" fillId="3" borderId="12" xfId="1" applyNumberFormat="1" applyFont="1" applyFill="1" applyBorder="1"/>
    <xf numFmtId="0" fontId="3" fillId="0" borderId="4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9" fontId="7" fillId="3" borderId="12" xfId="1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Border="1"/>
    <xf numFmtId="164" fontId="7" fillId="0" borderId="0" xfId="1" applyNumberFormat="1" applyFont="1" applyFill="1" applyBorder="1"/>
    <xf numFmtId="9" fontId="7" fillId="0" borderId="0" xfId="1" applyFont="1" applyFill="1" applyBorder="1"/>
    <xf numFmtId="3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NumberFormat="1" applyFont="1" applyFill="1" applyBorder="1"/>
    <xf numFmtId="3" fontId="11" fillId="0" borderId="1" xfId="1" applyNumberFormat="1" applyFont="1" applyFill="1" applyBorder="1"/>
    <xf numFmtId="3" fontId="0" fillId="0" borderId="0" xfId="0" applyNumberFormat="1" applyFill="1" applyBorder="1"/>
    <xf numFmtId="0" fontId="8" fillId="0" borderId="0" xfId="0" applyFont="1" applyFill="1" applyBorder="1"/>
    <xf numFmtId="9" fontId="0" fillId="0" borderId="0" xfId="1" applyFont="1" applyFill="1" applyBorder="1"/>
    <xf numFmtId="3" fontId="11" fillId="0" borderId="1" xfId="0" applyNumberFormat="1" applyFont="1" applyFill="1" applyBorder="1"/>
    <xf numFmtId="0" fontId="0" fillId="0" borderId="0" xfId="1" applyNumberFormat="1" applyFont="1"/>
    <xf numFmtId="164" fontId="0" fillId="0" borderId="0" xfId="1" applyNumberFormat="1" applyFont="1" applyFill="1" applyBorder="1"/>
    <xf numFmtId="10" fontId="0" fillId="0" borderId="0" xfId="1" applyNumberFormat="1" applyFont="1" applyFill="1" applyBorder="1"/>
    <xf numFmtId="3" fontId="11" fillId="0" borderId="1" xfId="1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0" fillId="0" borderId="1" xfId="0" applyNumberFormat="1" applyBorder="1"/>
    <xf numFmtId="3" fontId="11" fillId="8" borderId="1" xfId="1" applyNumberFormat="1" applyFont="1" applyFill="1" applyBorder="1"/>
    <xf numFmtId="3" fontId="11" fillId="8" borderId="1" xfId="1" applyNumberFormat="1" applyFont="1" applyFill="1" applyBorder="1" applyAlignment="1">
      <alignment horizontal="right"/>
    </xf>
    <xf numFmtId="3" fontId="11" fillId="8" borderId="1" xfId="0" applyNumberFormat="1" applyFont="1" applyFill="1" applyBorder="1"/>
    <xf numFmtId="3" fontId="11" fillId="7" borderId="1" xfId="1" applyNumberFormat="1" applyFont="1" applyFill="1" applyBorder="1"/>
    <xf numFmtId="3" fontId="11" fillId="7" borderId="1" xfId="1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3" fontId="0" fillId="10" borderId="1" xfId="0" applyNumberFormat="1" applyFill="1" applyBorder="1"/>
    <xf numFmtId="0" fontId="10" fillId="9" borderId="25" xfId="0" applyFont="1" applyFill="1" applyBorder="1"/>
    <xf numFmtId="0" fontId="0" fillId="0" borderId="26" xfId="0" applyFont="1" applyFill="1" applyBorder="1"/>
    <xf numFmtId="0" fontId="0" fillId="0" borderId="27" xfId="0" applyFont="1" applyFill="1" applyBorder="1"/>
    <xf numFmtId="0" fontId="10" fillId="9" borderId="28" xfId="0" applyFont="1" applyFill="1" applyBorder="1"/>
    <xf numFmtId="0" fontId="9" fillId="0" borderId="26" xfId="0" applyFont="1" applyFill="1" applyBorder="1"/>
    <xf numFmtId="0" fontId="9" fillId="7" borderId="26" xfId="0" applyFont="1" applyFill="1" applyBorder="1"/>
    <xf numFmtId="0" fontId="0" fillId="8" borderId="26" xfId="0" applyFont="1" applyFill="1" applyBorder="1"/>
    <xf numFmtId="0" fontId="0" fillId="8" borderId="27" xfId="0" applyFont="1" applyFill="1" applyBorder="1"/>
    <xf numFmtId="164" fontId="11" fillId="8" borderId="11" xfId="1" applyNumberFormat="1" applyFont="1" applyFill="1" applyBorder="1" applyAlignment="1">
      <alignment horizontal="right"/>
    </xf>
    <xf numFmtId="3" fontId="0" fillId="0" borderId="24" xfId="0" applyNumberFormat="1" applyBorder="1"/>
    <xf numFmtId="3" fontId="0" fillId="10" borderId="1" xfId="1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0" fillId="0" borderId="34" xfId="0" applyFont="1" applyFill="1" applyBorder="1"/>
    <xf numFmtId="3" fontId="10" fillId="9" borderId="1" xfId="1" applyNumberFormat="1" applyFont="1" applyFill="1" applyBorder="1"/>
    <xf numFmtId="3" fontId="10" fillId="9" borderId="1" xfId="1" applyNumberFormat="1" applyFont="1" applyFill="1" applyBorder="1" applyAlignment="1">
      <alignment horizontal="right"/>
    </xf>
    <xf numFmtId="3" fontId="15" fillId="9" borderId="1" xfId="0" applyNumberFormat="1" applyFont="1" applyFill="1" applyBorder="1"/>
    <xf numFmtId="3" fontId="10" fillId="9" borderId="8" xfId="1" applyNumberFormat="1" applyFont="1" applyFill="1" applyBorder="1"/>
    <xf numFmtId="3" fontId="11" fillId="0" borderId="8" xfId="1" applyNumberFormat="1" applyFont="1" applyFill="1" applyBorder="1"/>
    <xf numFmtId="0" fontId="11" fillId="7" borderId="8" xfId="1" applyNumberFormat="1" applyFont="1" applyFill="1" applyBorder="1"/>
    <xf numFmtId="3" fontId="11" fillId="8" borderId="8" xfId="1" applyNumberFormat="1" applyFont="1" applyFill="1" applyBorder="1"/>
    <xf numFmtId="164" fontId="11" fillId="8" borderId="10" xfId="1" applyNumberFormat="1" applyFont="1" applyFill="1" applyBorder="1"/>
    <xf numFmtId="164" fontId="11" fillId="8" borderId="11" xfId="1" applyNumberFormat="1" applyFont="1" applyFill="1" applyBorder="1"/>
    <xf numFmtId="0" fontId="12" fillId="2" borderId="37" xfId="1" applyNumberFormat="1" applyFont="1" applyFill="1" applyBorder="1" applyAlignment="1">
      <alignment horizontal="center"/>
    </xf>
    <xf numFmtId="0" fontId="12" fillId="2" borderId="30" xfId="1" applyNumberFormat="1" applyFont="1" applyFill="1" applyBorder="1" applyAlignment="1">
      <alignment horizontal="center"/>
    </xf>
    <xf numFmtId="0" fontId="12" fillId="2" borderId="22" xfId="0" applyNumberFormat="1" applyFont="1" applyFill="1" applyBorder="1" applyAlignment="1">
      <alignment horizontal="center"/>
    </xf>
    <xf numFmtId="3" fontId="16" fillId="9" borderId="1" xfId="1" applyNumberFormat="1" applyFont="1" applyFill="1" applyBorder="1" applyAlignment="1">
      <alignment horizontal="center"/>
    </xf>
    <xf numFmtId="164" fontId="17" fillId="0" borderId="1" xfId="1" applyNumberFormat="1" applyFont="1" applyFill="1" applyBorder="1"/>
    <xf numFmtId="164" fontId="17" fillId="7" borderId="1" xfId="1" applyNumberFormat="1" applyFont="1" applyFill="1" applyBorder="1"/>
    <xf numFmtId="164" fontId="17" fillId="8" borderId="1" xfId="1" applyNumberFormat="1" applyFont="1" applyFill="1" applyBorder="1"/>
    <xf numFmtId="164" fontId="17" fillId="8" borderId="11" xfId="1" applyNumberFormat="1" applyFont="1" applyFill="1" applyBorder="1" applyAlignment="1">
      <alignment horizontal="center"/>
    </xf>
    <xf numFmtId="3" fontId="16" fillId="9" borderId="9" xfId="1" applyNumberFormat="1" applyFont="1" applyFill="1" applyBorder="1" applyAlignment="1">
      <alignment horizontal="center"/>
    </xf>
    <xf numFmtId="164" fontId="17" fillId="0" borderId="9" xfId="1" applyNumberFormat="1" applyFont="1" applyFill="1" applyBorder="1"/>
    <xf numFmtId="164" fontId="17" fillId="7" borderId="9" xfId="1" applyNumberFormat="1" applyFont="1" applyFill="1" applyBorder="1"/>
    <xf numFmtId="164" fontId="17" fillId="8" borderId="9" xfId="1" applyNumberFormat="1" applyFont="1" applyFill="1" applyBorder="1"/>
    <xf numFmtId="164" fontId="17" fillId="8" borderId="12" xfId="1" applyNumberFormat="1" applyFont="1" applyFill="1" applyBorder="1" applyAlignment="1">
      <alignment horizontal="center"/>
    </xf>
    <xf numFmtId="3" fontId="11" fillId="0" borderId="1" xfId="0" applyNumberFormat="1" applyFont="1" applyBorder="1"/>
    <xf numFmtId="3" fontId="11" fillId="10" borderId="1" xfId="0" applyNumberFormat="1" applyFont="1" applyFill="1" applyBorder="1"/>
    <xf numFmtId="164" fontId="17" fillId="0" borderId="1" xfId="1" applyNumberFormat="1" applyFont="1" applyBorder="1"/>
    <xf numFmtId="164" fontId="17" fillId="10" borderId="1" xfId="1" applyNumberFormat="1" applyFont="1" applyFill="1" applyBorder="1"/>
    <xf numFmtId="3" fontId="3" fillId="10" borderId="11" xfId="0" applyNumberFormat="1" applyFont="1" applyFill="1" applyBorder="1"/>
    <xf numFmtId="0" fontId="0" fillId="0" borderId="16" xfId="0" applyFont="1" applyBorder="1"/>
    <xf numFmtId="0" fontId="0" fillId="10" borderId="34" xfId="0" applyFont="1" applyFill="1" applyBorder="1"/>
    <xf numFmtId="0" fontId="3" fillId="10" borderId="35" xfId="0" applyFont="1" applyFill="1" applyBorder="1"/>
    <xf numFmtId="3" fontId="0" fillId="0" borderId="23" xfId="0" applyNumberFormat="1" applyBorder="1"/>
    <xf numFmtId="3" fontId="0" fillId="10" borderId="8" xfId="0" applyNumberFormat="1" applyFill="1" applyBorder="1"/>
    <xf numFmtId="3" fontId="3" fillId="10" borderId="10" xfId="0" applyNumberFormat="1" applyFont="1" applyFill="1" applyBorder="1"/>
    <xf numFmtId="164" fontId="0" fillId="0" borderId="24" xfId="1" applyNumberFormat="1" applyFont="1" applyBorder="1"/>
    <xf numFmtId="9" fontId="16" fillId="9" borderId="1" xfId="1" applyFont="1" applyFill="1" applyBorder="1" applyAlignment="1">
      <alignment horizontal="center"/>
    </xf>
    <xf numFmtId="164" fontId="0" fillId="10" borderId="24" xfId="1" applyNumberFormat="1" applyFont="1" applyFill="1" applyBorder="1"/>
    <xf numFmtId="0" fontId="3" fillId="0" borderId="0" xfId="0" applyFont="1" applyBorder="1"/>
    <xf numFmtId="0" fontId="0" fillId="0" borderId="34" xfId="0" applyBorder="1"/>
    <xf numFmtId="164" fontId="0" fillId="0" borderId="1" xfId="1" applyNumberFormat="1" applyFont="1" applyBorder="1"/>
    <xf numFmtId="164" fontId="0" fillId="10" borderId="1" xfId="1" applyNumberFormat="1" applyFont="1" applyFill="1" applyBorder="1"/>
    <xf numFmtId="0" fontId="9" fillId="0" borderId="34" xfId="0" applyFont="1" applyFill="1" applyBorder="1"/>
    <xf numFmtId="0" fontId="13" fillId="2" borderId="6" xfId="1" applyNumberFormat="1" applyFont="1" applyFill="1" applyBorder="1" applyAlignment="1">
      <alignment horizontal="center"/>
    </xf>
    <xf numFmtId="0" fontId="13" fillId="2" borderId="38" xfId="0" applyNumberFormat="1" applyFont="1" applyFill="1" applyBorder="1" applyAlignment="1">
      <alignment horizontal="center"/>
    </xf>
    <xf numFmtId="0" fontId="13" fillId="2" borderId="38" xfId="1" applyNumberFormat="1" applyFont="1" applyFill="1" applyBorder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0" fontId="2" fillId="12" borderId="1" xfId="0" applyFont="1" applyFill="1" applyBorder="1"/>
    <xf numFmtId="3" fontId="2" fillId="12" borderId="1" xfId="1" applyNumberFormat="1" applyFont="1" applyFill="1" applyBorder="1"/>
    <xf numFmtId="3" fontId="2" fillId="12" borderId="1" xfId="0" applyNumberFormat="1" applyFont="1" applyFill="1" applyBorder="1"/>
    <xf numFmtId="0" fontId="6" fillId="0" borderId="1" xfId="0" applyFont="1" applyFill="1" applyBorder="1"/>
    <xf numFmtId="3" fontId="6" fillId="0" borderId="1" xfId="1" applyNumberFormat="1" applyFont="1" applyFill="1" applyBorder="1"/>
    <xf numFmtId="0" fontId="0" fillId="0" borderId="0" xfId="0" applyFill="1" applyAlignment="1">
      <alignment horizontal="center" vertical="center"/>
    </xf>
    <xf numFmtId="164" fontId="0" fillId="10" borderId="11" xfId="1" applyNumberFormat="1" applyFont="1" applyFill="1" applyBorder="1"/>
    <xf numFmtId="164" fontId="0" fillId="10" borderId="12" xfId="1" applyNumberFormat="1" applyFont="1" applyFill="1" applyBorder="1"/>
    <xf numFmtId="164" fontId="0" fillId="0" borderId="39" xfId="1" applyNumberFormat="1" applyFont="1" applyBorder="1"/>
    <xf numFmtId="164" fontId="0" fillId="10" borderId="9" xfId="1" applyNumberFormat="1" applyFont="1" applyFill="1" applyBorder="1"/>
    <xf numFmtId="0" fontId="0" fillId="14" borderId="0" xfId="0" applyFill="1"/>
    <xf numFmtId="0" fontId="0" fillId="0" borderId="0" xfId="0" applyBorder="1"/>
    <xf numFmtId="3" fontId="0" fillId="0" borderId="0" xfId="0" applyNumberFormat="1" applyBorder="1"/>
    <xf numFmtId="0" fontId="0" fillId="3" borderId="0" xfId="0" applyFill="1"/>
    <xf numFmtId="0" fontId="0" fillId="15" borderId="0" xfId="0" applyFill="1"/>
    <xf numFmtId="0" fontId="0" fillId="11" borderId="0" xfId="0" applyFill="1"/>
    <xf numFmtId="16" fontId="0" fillId="11" borderId="0" xfId="0" applyNumberFormat="1" applyFill="1"/>
    <xf numFmtId="0" fontId="2" fillId="0" borderId="0" xfId="0" applyFont="1" applyFill="1" applyAlignment="1">
      <alignment horizontal="center" vertical="center"/>
    </xf>
    <xf numFmtId="3" fontId="9" fillId="0" borderId="0" xfId="0" applyNumberFormat="1" applyFont="1" applyFill="1" applyBorder="1"/>
    <xf numFmtId="0" fontId="20" fillId="4" borderId="26" xfId="0" applyFont="1" applyFill="1" applyBorder="1"/>
    <xf numFmtId="0" fontId="20" fillId="4" borderId="8" xfId="0" applyFont="1" applyFill="1" applyBorder="1"/>
    <xf numFmtId="0" fontId="20" fillId="4" borderId="9" xfId="0" applyFont="1" applyFill="1" applyBorder="1"/>
    <xf numFmtId="164" fontId="0" fillId="0" borderId="1" xfId="1" applyNumberFormat="1" applyFont="1" applyFill="1" applyBorder="1"/>
    <xf numFmtId="0" fontId="11" fillId="0" borderId="0" xfId="0" applyFont="1"/>
    <xf numFmtId="0" fontId="0" fillId="16" borderId="0" xfId="0" applyFill="1"/>
    <xf numFmtId="0" fontId="0" fillId="17" borderId="0" xfId="0" applyFill="1"/>
    <xf numFmtId="3" fontId="0" fillId="0" borderId="1" xfId="0" applyNumberFormat="1" applyFill="1" applyBorder="1"/>
    <xf numFmtId="164" fontId="0" fillId="19" borderId="1" xfId="1" applyNumberFormat="1" applyFont="1" applyFill="1" applyBorder="1"/>
    <xf numFmtId="3" fontId="0" fillId="19" borderId="1" xfId="0" applyNumberFormat="1" applyFill="1" applyBorder="1"/>
    <xf numFmtId="3" fontId="11" fillId="0" borderId="45" xfId="1" applyNumberFormat="1" applyFont="1" applyFill="1" applyBorder="1"/>
    <xf numFmtId="3" fontId="0" fillId="0" borderId="45" xfId="0" applyNumberFormat="1" applyBorder="1"/>
    <xf numFmtId="164" fontId="10" fillId="13" borderId="39" xfId="1" applyNumberFormat="1" applyFont="1" applyFill="1" applyBorder="1"/>
    <xf numFmtId="3" fontId="5" fillId="13" borderId="12" xfId="1" applyNumberFormat="1" applyFont="1" applyFill="1" applyBorder="1"/>
    <xf numFmtId="164" fontId="5" fillId="10" borderId="9" xfId="1" applyNumberFormat="1" applyFont="1" applyFill="1" applyBorder="1"/>
    <xf numFmtId="9" fontId="16" fillId="10" borderId="12" xfId="1" applyFont="1" applyFill="1" applyBorder="1"/>
    <xf numFmtId="0" fontId="10" fillId="18" borderId="41" xfId="1" applyNumberFormat="1" applyFont="1" applyFill="1" applyBorder="1" applyAlignment="1">
      <alignment horizontal="center"/>
    </xf>
    <xf numFmtId="0" fontId="25" fillId="0" borderId="0" xfId="0" applyFont="1"/>
    <xf numFmtId="164" fontId="5" fillId="0" borderId="9" xfId="1" quotePrefix="1" applyNumberFormat="1" applyFont="1" applyFill="1" applyBorder="1"/>
    <xf numFmtId="0" fontId="10" fillId="18" borderId="37" xfId="1" applyNumberFormat="1" applyFont="1" applyFill="1" applyBorder="1" applyAlignment="1">
      <alignment horizontal="center"/>
    </xf>
    <xf numFmtId="3" fontId="11" fillId="0" borderId="8" xfId="0" applyNumberFormat="1" applyFont="1" applyFill="1" applyBorder="1"/>
    <xf numFmtId="3" fontId="11" fillId="10" borderId="8" xfId="0" applyNumberFormat="1" applyFont="1" applyFill="1" applyBorder="1"/>
    <xf numFmtId="3" fontId="11" fillId="0" borderId="8" xfId="0" quotePrefix="1" applyNumberFormat="1" applyFont="1" applyFill="1" applyBorder="1"/>
    <xf numFmtId="3" fontId="10" fillId="10" borderId="10" xfId="1" applyNumberFormat="1" applyFont="1" applyFill="1" applyBorder="1"/>
    <xf numFmtId="9" fontId="5" fillId="0" borderId="9" xfId="1" applyNumberFormat="1" applyFont="1" applyFill="1" applyBorder="1"/>
    <xf numFmtId="9" fontId="5" fillId="10" borderId="9" xfId="1" applyNumberFormat="1" applyFont="1" applyFill="1" applyBorder="1"/>
    <xf numFmtId="164" fontId="11" fillId="0" borderId="8" xfId="1" applyNumberFormat="1" applyFont="1" applyFill="1" applyBorder="1"/>
    <xf numFmtId="164" fontId="11" fillId="10" borderId="8" xfId="1" applyNumberFormat="1" applyFont="1" applyFill="1" applyBorder="1"/>
    <xf numFmtId="164" fontId="11" fillId="0" borderId="8" xfId="1" quotePrefix="1" applyNumberFormat="1" applyFont="1" applyFill="1" applyBorder="1"/>
    <xf numFmtId="164" fontId="11" fillId="0" borderId="1" xfId="1" applyNumberFormat="1" applyFont="1" applyBorder="1"/>
    <xf numFmtId="164" fontId="11" fillId="10" borderId="1" xfId="1" applyNumberFormat="1" applyFont="1" applyFill="1" applyBorder="1"/>
    <xf numFmtId="164" fontId="30" fillId="0" borderId="1" xfId="1" applyNumberFormat="1" applyFont="1" applyBorder="1"/>
    <xf numFmtId="164" fontId="0" fillId="10" borderId="39" xfId="1" applyNumberFormat="1" applyFont="1" applyFill="1" applyBorder="1"/>
    <xf numFmtId="9" fontId="16" fillId="10" borderId="11" xfId="1" applyFont="1" applyFill="1" applyBorder="1"/>
    <xf numFmtId="3" fontId="10" fillId="10" borderId="11" xfId="1" applyNumberFormat="1" applyFont="1" applyFill="1" applyBorder="1"/>
    <xf numFmtId="0" fontId="0" fillId="0" borderId="25" xfId="0" applyFont="1" applyBorder="1"/>
    <xf numFmtId="0" fontId="0" fillId="10" borderId="26" xfId="0" applyFont="1" applyFill="1" applyBorder="1"/>
    <xf numFmtId="3" fontId="3" fillId="10" borderId="27" xfId="0" applyNumberFormat="1" applyFont="1" applyFill="1" applyBorder="1"/>
    <xf numFmtId="0" fontId="0" fillId="0" borderId="51" xfId="0" applyFont="1" applyFill="1" applyBorder="1"/>
    <xf numFmtId="0" fontId="3" fillId="10" borderId="25" xfId="0" applyFont="1" applyFill="1" applyBorder="1"/>
    <xf numFmtId="3" fontId="0" fillId="0" borderId="25" xfId="0" applyNumberFormat="1" applyFont="1" applyBorder="1"/>
    <xf numFmtId="3" fontId="0" fillId="10" borderId="26" xfId="0" applyNumberFormat="1" applyFont="1" applyFill="1" applyBorder="1"/>
    <xf numFmtId="3" fontId="0" fillId="0" borderId="26" xfId="0" applyNumberFormat="1" applyFont="1" applyFill="1" applyBorder="1"/>
    <xf numFmtId="3" fontId="11" fillId="0" borderId="23" xfId="0" applyNumberFormat="1" applyFont="1" applyFill="1" applyBorder="1"/>
    <xf numFmtId="164" fontId="17" fillId="0" borderId="24" xfId="1" applyNumberFormat="1" applyFont="1" applyBorder="1"/>
    <xf numFmtId="3" fontId="11" fillId="0" borderId="24" xfId="0" applyNumberFormat="1" applyFont="1" applyBorder="1"/>
    <xf numFmtId="3" fontId="11" fillId="0" borderId="24" xfId="0" applyNumberFormat="1" applyFont="1" applyFill="1" applyBorder="1"/>
    <xf numFmtId="164" fontId="17" fillId="0" borderId="39" xfId="1" applyNumberFormat="1" applyFont="1" applyBorder="1"/>
    <xf numFmtId="3" fontId="14" fillId="10" borderId="8" xfId="0" applyNumberFormat="1" applyFont="1" applyFill="1" applyBorder="1"/>
    <xf numFmtId="164" fontId="17" fillId="10" borderId="9" xfId="1" applyNumberFormat="1" applyFont="1" applyFill="1" applyBorder="1"/>
    <xf numFmtId="164" fontId="17" fillId="0" borderId="9" xfId="1" applyNumberFormat="1" applyFont="1" applyBorder="1"/>
    <xf numFmtId="3" fontId="0" fillId="0" borderId="51" xfId="0" applyNumberFormat="1" applyFont="1" applyFill="1" applyBorder="1"/>
    <xf numFmtId="3" fontId="11" fillId="0" borderId="52" xfId="0" applyNumberFormat="1" applyFont="1" applyFill="1" applyBorder="1"/>
    <xf numFmtId="164" fontId="30" fillId="0" borderId="45" xfId="1" applyNumberFormat="1" applyFont="1" applyBorder="1"/>
    <xf numFmtId="3" fontId="11" fillId="0" borderId="45" xfId="0" applyNumberFormat="1" applyFont="1" applyFill="1" applyBorder="1"/>
    <xf numFmtId="3" fontId="11" fillId="0" borderId="45" xfId="0" applyNumberFormat="1" applyFont="1" applyFill="1" applyBorder="1" applyAlignment="1">
      <alignment horizontal="right"/>
    </xf>
    <xf numFmtId="164" fontId="30" fillId="0" borderId="45" xfId="1" applyNumberFormat="1" applyFont="1" applyFill="1" applyBorder="1"/>
    <xf numFmtId="164" fontId="30" fillId="0" borderId="53" xfId="1" applyNumberFormat="1" applyFont="1" applyFill="1" applyBorder="1"/>
    <xf numFmtId="3" fontId="3" fillId="10" borderId="25" xfId="0" applyNumberFormat="1" applyFont="1" applyFill="1" applyBorder="1"/>
    <xf numFmtId="3" fontId="10" fillId="10" borderId="23" xfId="1" applyNumberFormat="1" applyFont="1" applyFill="1" applyBorder="1"/>
    <xf numFmtId="9" fontId="16" fillId="10" borderId="24" xfId="1" applyFont="1" applyFill="1" applyBorder="1"/>
    <xf numFmtId="3" fontId="10" fillId="10" borderId="24" xfId="1" applyNumberFormat="1" applyFont="1" applyFill="1" applyBorder="1"/>
    <xf numFmtId="9" fontId="16" fillId="10" borderId="39" xfId="1" applyFont="1" applyFill="1" applyBorder="1"/>
    <xf numFmtId="3" fontId="3" fillId="10" borderId="24" xfId="0" applyNumberFormat="1" applyFont="1" applyFill="1" applyBorder="1"/>
    <xf numFmtId="3" fontId="0" fillId="0" borderId="52" xfId="0" applyNumberFormat="1" applyBorder="1"/>
    <xf numFmtId="164" fontId="30" fillId="0" borderId="53" xfId="1" applyNumberFormat="1" applyFont="1" applyBorder="1"/>
    <xf numFmtId="3" fontId="3" fillId="10" borderId="23" xfId="0" applyNumberFormat="1" applyFont="1" applyFill="1" applyBorder="1"/>
    <xf numFmtId="3" fontId="3" fillId="0" borderId="27" xfId="0" applyNumberFormat="1" applyFont="1" applyFill="1" applyBorder="1"/>
    <xf numFmtId="3" fontId="10" fillId="0" borderId="10" xfId="1" applyNumberFormat="1" applyFont="1" applyFill="1" applyBorder="1"/>
    <xf numFmtId="9" fontId="31" fillId="0" borderId="10" xfId="1" applyFont="1" applyFill="1" applyBorder="1"/>
    <xf numFmtId="3" fontId="0" fillId="10" borderId="45" xfId="1" applyNumberFormat="1" applyFont="1" applyFill="1" applyBorder="1"/>
    <xf numFmtId="164" fontId="30" fillId="10" borderId="45" xfId="1" applyNumberFormat="1" applyFont="1" applyFill="1" applyBorder="1"/>
    <xf numFmtId="3" fontId="0" fillId="10" borderId="45" xfId="0" applyNumberFormat="1" applyFill="1" applyBorder="1"/>
    <xf numFmtId="3" fontId="3" fillId="0" borderId="24" xfId="1" applyNumberFormat="1" applyFont="1" applyBorder="1"/>
    <xf numFmtId="9" fontId="31" fillId="0" borderId="27" xfId="1" applyFont="1" applyFill="1" applyBorder="1"/>
    <xf numFmtId="0" fontId="0" fillId="0" borderId="25" xfId="0" applyBorder="1"/>
    <xf numFmtId="0" fontId="0" fillId="10" borderId="26" xfId="0" applyFill="1" applyBorder="1"/>
    <xf numFmtId="0" fontId="0" fillId="0" borderId="26" xfId="0" applyBorder="1"/>
    <xf numFmtId="0" fontId="0" fillId="10" borderId="51" xfId="0" applyFill="1" applyBorder="1"/>
    <xf numFmtId="0" fontId="3" fillId="0" borderId="50" xfId="0" applyFont="1" applyFill="1" applyBorder="1"/>
    <xf numFmtId="3" fontId="0" fillId="0" borderId="23" xfId="1" applyNumberFormat="1" applyFont="1" applyBorder="1"/>
    <xf numFmtId="3" fontId="0" fillId="10" borderId="8" xfId="1" applyNumberFormat="1" applyFont="1" applyFill="1" applyBorder="1"/>
    <xf numFmtId="3" fontId="0" fillId="0" borderId="8" xfId="1" applyNumberFormat="1" applyFont="1" applyBorder="1"/>
    <xf numFmtId="3" fontId="0" fillId="10" borderId="52" xfId="1" applyNumberFormat="1" applyFont="1" applyFill="1" applyBorder="1"/>
    <xf numFmtId="164" fontId="30" fillId="10" borderId="53" xfId="1" applyNumberFormat="1" applyFont="1" applyFill="1" applyBorder="1"/>
    <xf numFmtId="3" fontId="3" fillId="0" borderId="23" xfId="1" applyNumberFormat="1" applyFont="1" applyBorder="1"/>
    <xf numFmtId="164" fontId="30" fillId="0" borderId="9" xfId="1" applyNumberFormat="1" applyFont="1" applyBorder="1"/>
    <xf numFmtId="9" fontId="3" fillId="10" borderId="10" xfId="1" applyFont="1" applyFill="1" applyBorder="1"/>
    <xf numFmtId="0" fontId="0" fillId="2" borderId="0" xfId="0" applyFill="1"/>
    <xf numFmtId="0" fontId="0" fillId="20" borderId="0" xfId="0" applyFill="1"/>
    <xf numFmtId="164" fontId="0" fillId="0" borderId="45" xfId="1" applyNumberFormat="1" applyFont="1" applyFill="1" applyBorder="1"/>
    <xf numFmtId="3" fontId="0" fillId="0" borderId="0" xfId="1" applyNumberFormat="1" applyFont="1" applyFill="1" applyBorder="1"/>
    <xf numFmtId="3" fontId="0" fillId="0" borderId="0" xfId="0" applyNumberFormat="1" applyFill="1"/>
    <xf numFmtId="0" fontId="13" fillId="11" borderId="7" xfId="1" applyNumberFormat="1" applyFont="1" applyFill="1" applyBorder="1" applyAlignment="1">
      <alignment horizontal="center"/>
    </xf>
    <xf numFmtId="0" fontId="13" fillId="11" borderId="5" xfId="0" applyNumberFormat="1" applyFont="1" applyFill="1" applyBorder="1" applyAlignment="1">
      <alignment horizontal="center"/>
    </xf>
    <xf numFmtId="0" fontId="13" fillId="16" borderId="7" xfId="1" applyNumberFormat="1" applyFont="1" applyFill="1" applyBorder="1" applyAlignment="1">
      <alignment horizontal="center"/>
    </xf>
    <xf numFmtId="0" fontId="13" fillId="16" borderId="5" xfId="0" applyNumberFormat="1" applyFont="1" applyFill="1" applyBorder="1" applyAlignment="1">
      <alignment horizontal="center"/>
    </xf>
    <xf numFmtId="0" fontId="13" fillId="17" borderId="7" xfId="1" applyNumberFormat="1" applyFont="1" applyFill="1" applyBorder="1" applyAlignment="1">
      <alignment horizontal="center"/>
    </xf>
    <xf numFmtId="0" fontId="13" fillId="16" borderId="7" xfId="1" applyNumberFormat="1" applyFont="1" applyFill="1" applyBorder="1" applyAlignment="1">
      <alignment horizontal="center"/>
    </xf>
    <xf numFmtId="0" fontId="13" fillId="16" borderId="5" xfId="0" applyNumberFormat="1" applyFont="1" applyFill="1" applyBorder="1" applyAlignment="1">
      <alignment horizontal="center"/>
    </xf>
    <xf numFmtId="0" fontId="13" fillId="17" borderId="5" xfId="0" applyNumberFormat="1" applyFont="1" applyFill="1" applyBorder="1" applyAlignment="1">
      <alignment horizontal="center"/>
    </xf>
    <xf numFmtId="0" fontId="13" fillId="11" borderId="7" xfId="1" applyNumberFormat="1" applyFont="1" applyFill="1" applyBorder="1" applyAlignment="1">
      <alignment horizontal="center"/>
    </xf>
    <xf numFmtId="0" fontId="13" fillId="11" borderId="5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3" fillId="17" borderId="44" xfId="1" applyNumberFormat="1" applyFont="1" applyFill="1" applyBorder="1" applyAlignment="1">
      <alignment horizontal="center"/>
    </xf>
    <xf numFmtId="0" fontId="13" fillId="17" borderId="44" xfId="0" applyNumberFormat="1" applyFont="1" applyFill="1" applyBorder="1" applyAlignment="1">
      <alignment horizontal="center"/>
    </xf>
    <xf numFmtId="0" fontId="13" fillId="16" borderId="44" xfId="1" applyNumberFormat="1" applyFont="1" applyFill="1" applyBorder="1" applyAlignment="1">
      <alignment horizontal="center"/>
    </xf>
    <xf numFmtId="0" fontId="13" fillId="16" borderId="44" xfId="0" applyNumberFormat="1" applyFont="1" applyFill="1" applyBorder="1" applyAlignment="1">
      <alignment horizontal="center"/>
    </xf>
    <xf numFmtId="0" fontId="21" fillId="0" borderId="44" xfId="0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3" fillId="11" borderId="44" xfId="1" applyNumberFormat="1" applyFont="1" applyFill="1" applyBorder="1" applyAlignment="1">
      <alignment horizontal="center"/>
    </xf>
    <xf numFmtId="0" fontId="13" fillId="11" borderId="44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3" fontId="21" fillId="0" borderId="26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3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166" fontId="0" fillId="0" borderId="57" xfId="0" applyNumberFormat="1" applyBorder="1" applyAlignment="1">
      <alignment horizontal="center"/>
    </xf>
    <xf numFmtId="3" fontId="36" fillId="0" borderId="0" xfId="0" applyNumberFormat="1" applyFont="1" applyFill="1" applyBorder="1" applyAlignment="1">
      <alignment horizontal="left"/>
    </xf>
    <xf numFmtId="0" fontId="36" fillId="0" borderId="0" xfId="0" applyFont="1"/>
    <xf numFmtId="164" fontId="0" fillId="0" borderId="0" xfId="0" applyNumberFormat="1"/>
    <xf numFmtId="0" fontId="0" fillId="7" borderId="0" xfId="0" applyFill="1"/>
    <xf numFmtId="0" fontId="0" fillId="18" borderId="0" xfId="0" applyFill="1"/>
    <xf numFmtId="3" fontId="15" fillId="0" borderId="0" xfId="0" applyNumberFormat="1" applyFont="1" applyFill="1" applyBorder="1"/>
    <xf numFmtId="3" fontId="10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Alignment="1">
      <alignment horizontal="center" vertical="center"/>
    </xf>
    <xf numFmtId="0" fontId="12" fillId="25" borderId="0" xfId="0" applyFont="1" applyFill="1"/>
    <xf numFmtId="0" fontId="12" fillId="18" borderId="0" xfId="0" applyFont="1" applyFill="1"/>
    <xf numFmtId="164" fontId="17" fillId="26" borderId="9" xfId="1" applyNumberFormat="1" applyFont="1" applyFill="1" applyBorder="1" applyAlignment="1">
      <alignment horizontal="right"/>
    </xf>
    <xf numFmtId="164" fontId="17" fillId="27" borderId="9" xfId="1" applyNumberFormat="1" applyFont="1" applyFill="1" applyBorder="1" applyAlignment="1">
      <alignment horizontal="right"/>
    </xf>
    <xf numFmtId="3" fontId="2" fillId="18" borderId="1" xfId="1" applyNumberFormat="1" applyFont="1" applyFill="1" applyBorder="1"/>
    <xf numFmtId="164" fontId="0" fillId="0" borderId="9" xfId="1" applyNumberFormat="1" applyFont="1" applyFill="1" applyBorder="1"/>
    <xf numFmtId="0" fontId="11" fillId="0" borderId="25" xfId="0" applyFont="1" applyFill="1" applyBorder="1"/>
    <xf numFmtId="0" fontId="11" fillId="0" borderId="26" xfId="0" applyFont="1" applyFill="1" applyBorder="1"/>
    <xf numFmtId="0" fontId="11" fillId="0" borderId="16" xfId="0" applyFont="1" applyFill="1" applyBorder="1"/>
    <xf numFmtId="0" fontId="11" fillId="0" borderId="34" xfId="0" applyFont="1" applyFill="1" applyBorder="1"/>
    <xf numFmtId="0" fontId="12" fillId="0" borderId="0" xfId="1" applyNumberFormat="1" applyFont="1" applyFill="1" applyBorder="1" applyAlignment="1">
      <alignment horizontal="center"/>
    </xf>
    <xf numFmtId="9" fontId="0" fillId="0" borderId="0" xfId="1" quotePrefix="1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13" fillId="0" borderId="0" xfId="1" applyNumberFormat="1" applyFont="1" applyFill="1" applyBorder="1" applyAlignment="1"/>
    <xf numFmtId="0" fontId="3" fillId="0" borderId="0" xfId="0" applyFont="1" applyAlignment="1">
      <alignment vertical="center"/>
    </xf>
    <xf numFmtId="164" fontId="0" fillId="0" borderId="0" xfId="1" applyNumberFormat="1" applyFont="1" applyFill="1"/>
    <xf numFmtId="3" fontId="15" fillId="25" borderId="7" xfId="1" applyNumberFormat="1" applyFont="1" applyFill="1" applyBorder="1" applyAlignment="1">
      <alignment horizontal="right"/>
    </xf>
    <xf numFmtId="164" fontId="17" fillId="0" borderId="9" xfId="1" applyNumberFormat="1" applyFont="1" applyFill="1" applyBorder="1" applyAlignment="1">
      <alignment horizontal="right"/>
    </xf>
    <xf numFmtId="3" fontId="12" fillId="18" borderId="9" xfId="0" applyNumberFormat="1" applyFont="1" applyFill="1" applyBorder="1" applyAlignment="1">
      <alignment horizontal="right"/>
    </xf>
    <xf numFmtId="3" fontId="10" fillId="9" borderId="12" xfId="0" applyNumberFormat="1" applyFont="1" applyFill="1" applyBorder="1" applyAlignment="1">
      <alignment horizontal="right"/>
    </xf>
    <xf numFmtId="0" fontId="18" fillId="18" borderId="34" xfId="0" applyFont="1" applyFill="1" applyBorder="1"/>
    <xf numFmtId="0" fontId="9" fillId="26" borderId="34" xfId="0" applyFont="1" applyFill="1" applyBorder="1"/>
    <xf numFmtId="0" fontId="9" fillId="27" borderId="34" xfId="0" applyFont="1" applyFill="1" applyBorder="1"/>
    <xf numFmtId="0" fontId="10" fillId="9" borderId="29" xfId="0" applyFont="1" applyFill="1" applyBorder="1"/>
    <xf numFmtId="0" fontId="12" fillId="2" borderId="41" xfId="1" applyNumberFormat="1" applyFont="1" applyFill="1" applyBorder="1" applyAlignment="1">
      <alignment horizontal="center"/>
    </xf>
    <xf numFmtId="3" fontId="15" fillId="25" borderId="55" xfId="1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>
      <alignment horizontal="right"/>
    </xf>
    <xf numFmtId="3" fontId="12" fillId="18" borderId="8" xfId="0" applyNumberFormat="1" applyFont="1" applyFill="1" applyBorder="1" applyAlignment="1">
      <alignment horizontal="right"/>
    </xf>
    <xf numFmtId="3" fontId="11" fillId="26" borderId="8" xfId="0" applyNumberFormat="1" applyFont="1" applyFill="1" applyBorder="1" applyAlignment="1">
      <alignment horizontal="right"/>
    </xf>
    <xf numFmtId="3" fontId="11" fillId="27" borderId="8" xfId="0" applyNumberFormat="1" applyFont="1" applyFill="1" applyBorder="1" applyAlignment="1">
      <alignment horizontal="right"/>
    </xf>
    <xf numFmtId="3" fontId="10" fillId="9" borderId="10" xfId="0" applyNumberFormat="1" applyFont="1" applyFill="1" applyBorder="1" applyAlignment="1">
      <alignment horizontal="right"/>
    </xf>
    <xf numFmtId="0" fontId="12" fillId="2" borderId="37" xfId="0" applyNumberFormat="1" applyFont="1" applyFill="1" applyBorder="1" applyAlignment="1">
      <alignment horizontal="center"/>
    </xf>
    <xf numFmtId="0" fontId="12" fillId="2" borderId="58" xfId="0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right"/>
    </xf>
    <xf numFmtId="0" fontId="43" fillId="0" borderId="0" xfId="0" applyFont="1"/>
    <xf numFmtId="0" fontId="43" fillId="0" borderId="0" xfId="0" applyFont="1" applyBorder="1"/>
    <xf numFmtId="0" fontId="43" fillId="0" borderId="30" xfId="0" applyFont="1" applyBorder="1"/>
    <xf numFmtId="0" fontId="44" fillId="0" borderId="0" xfId="0" applyFont="1" applyBorder="1"/>
    <xf numFmtId="3" fontId="43" fillId="0" borderId="0" xfId="0" applyNumberFormat="1" applyFont="1" applyBorder="1"/>
    <xf numFmtId="9" fontId="43" fillId="0" borderId="30" xfId="1" applyFont="1" applyBorder="1"/>
    <xf numFmtId="9" fontId="43" fillId="0" borderId="0" xfId="1" applyFont="1"/>
    <xf numFmtId="17" fontId="43" fillId="0" borderId="0" xfId="0" applyNumberFormat="1" applyFont="1" applyBorder="1" applyAlignment="1">
      <alignment horizontal="left"/>
    </xf>
    <xf numFmtId="3" fontId="43" fillId="0" borderId="0" xfId="0" applyNumberFormat="1" applyFont="1"/>
    <xf numFmtId="3" fontId="44" fillId="0" borderId="0" xfId="0" applyNumberFormat="1" applyFont="1"/>
    <xf numFmtId="9" fontId="44" fillId="0" borderId="0" xfId="0" applyNumberFormat="1" applyFont="1"/>
    <xf numFmtId="0" fontId="44" fillId="0" borderId="0" xfId="0" applyFont="1"/>
    <xf numFmtId="9" fontId="43" fillId="0" borderId="0" xfId="0" applyNumberFormat="1" applyFont="1"/>
    <xf numFmtId="17" fontId="43" fillId="0" borderId="0" xfId="0" applyNumberFormat="1" applyFont="1" applyAlignment="1">
      <alignment horizontal="left"/>
    </xf>
    <xf numFmtId="0" fontId="11" fillId="19" borderId="26" xfId="0" applyFont="1" applyFill="1" applyBorder="1"/>
    <xf numFmtId="0" fontId="10" fillId="5" borderId="27" xfId="0" applyFont="1" applyFill="1" applyBorder="1"/>
    <xf numFmtId="0" fontId="11" fillId="3" borderId="26" xfId="0" applyFont="1" applyFill="1" applyBorder="1"/>
    <xf numFmtId="0" fontId="13" fillId="17" borderId="55" xfId="1" applyNumberFormat="1" applyFont="1" applyFill="1" applyBorder="1" applyAlignment="1">
      <alignment horizontal="center"/>
    </xf>
    <xf numFmtId="0" fontId="13" fillId="17" borderId="59" xfId="1" applyNumberFormat="1" applyFont="1" applyFill="1" applyBorder="1" applyAlignment="1">
      <alignment horizontal="center"/>
    </xf>
    <xf numFmtId="0" fontId="13" fillId="17" borderId="59" xfId="0" applyNumberFormat="1" applyFont="1" applyFill="1" applyBorder="1" applyAlignment="1">
      <alignment horizontal="center"/>
    </xf>
    <xf numFmtId="0" fontId="13" fillId="17" borderId="60" xfId="1" applyNumberFormat="1" applyFont="1" applyFill="1" applyBorder="1" applyAlignment="1">
      <alignment horizontal="center"/>
    </xf>
    <xf numFmtId="164" fontId="0" fillId="3" borderId="9" xfId="1" applyNumberFormat="1" applyFont="1" applyFill="1" applyBorder="1"/>
    <xf numFmtId="164" fontId="3" fillId="23" borderId="12" xfId="0" applyNumberFormat="1" applyFont="1" applyFill="1" applyBorder="1"/>
    <xf numFmtId="0" fontId="11" fillId="0" borderId="0" xfId="0" applyFont="1" applyFill="1" applyBorder="1"/>
    <xf numFmtId="0" fontId="0" fillId="0" borderId="0" xfId="1" applyNumberFormat="1" applyFont="1" applyFill="1" applyBorder="1"/>
    <xf numFmtId="0" fontId="0" fillId="0" borderId="0" xfId="0" applyNumberFormat="1" applyFill="1" applyBorder="1"/>
    <xf numFmtId="3" fontId="0" fillId="0" borderId="8" xfId="0" applyNumberFormat="1" applyFill="1" applyBorder="1"/>
    <xf numFmtId="165" fontId="0" fillId="7" borderId="8" xfId="0" applyNumberFormat="1" applyFill="1" applyBorder="1"/>
    <xf numFmtId="0" fontId="3" fillId="7" borderId="9" xfId="0" applyFont="1" applyFill="1" applyBorder="1" applyAlignment="1">
      <alignment horizontal="left"/>
    </xf>
    <xf numFmtId="0" fontId="0" fillId="0" borderId="0" xfId="0" applyFill="1" applyAlignment="1">
      <alignment wrapText="1"/>
    </xf>
    <xf numFmtId="165" fontId="0" fillId="8" borderId="8" xfId="0" applyNumberFormat="1" applyFill="1" applyBorder="1"/>
    <xf numFmtId="0" fontId="3" fillId="8" borderId="9" xfId="0" applyFont="1" applyFill="1" applyBorder="1" applyAlignment="1">
      <alignment horizontal="left"/>
    </xf>
    <xf numFmtId="0" fontId="0" fillId="16" borderId="0" xfId="0" applyFont="1" applyFill="1"/>
    <xf numFmtId="3" fontId="3" fillId="14" borderId="1" xfId="0" applyNumberFormat="1" applyFont="1" applyFill="1" applyBorder="1"/>
    <xf numFmtId="164" fontId="3" fillId="14" borderId="1" xfId="1" applyNumberFormat="1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3" fillId="16" borderId="55" xfId="1" applyNumberFormat="1" applyFont="1" applyFill="1" applyBorder="1" applyAlignment="1">
      <alignment horizontal="center"/>
    </xf>
    <xf numFmtId="0" fontId="13" fillId="16" borderId="59" xfId="1" applyNumberFormat="1" applyFont="1" applyFill="1" applyBorder="1" applyAlignment="1">
      <alignment horizontal="center"/>
    </xf>
    <xf numFmtId="0" fontId="13" fillId="16" borderId="59" xfId="0" applyNumberFormat="1" applyFont="1" applyFill="1" applyBorder="1" applyAlignment="1">
      <alignment horizontal="center"/>
    </xf>
    <xf numFmtId="0" fontId="13" fillId="16" borderId="60" xfId="1" applyNumberFormat="1" applyFont="1" applyFill="1" applyBorder="1" applyAlignment="1">
      <alignment horizontal="center"/>
    </xf>
    <xf numFmtId="0" fontId="13" fillId="11" borderId="55" xfId="1" applyNumberFormat="1" applyFont="1" applyFill="1" applyBorder="1" applyAlignment="1">
      <alignment horizontal="center"/>
    </xf>
    <xf numFmtId="0" fontId="13" fillId="11" borderId="59" xfId="1" applyNumberFormat="1" applyFont="1" applyFill="1" applyBorder="1" applyAlignment="1">
      <alignment horizontal="center"/>
    </xf>
    <xf numFmtId="0" fontId="13" fillId="11" borderId="59" xfId="0" applyNumberFormat="1" applyFont="1" applyFill="1" applyBorder="1" applyAlignment="1">
      <alignment horizontal="center"/>
    </xf>
    <xf numFmtId="0" fontId="13" fillId="11" borderId="60" xfId="1" applyNumberFormat="1" applyFont="1" applyFill="1" applyBorder="1" applyAlignment="1">
      <alignment horizontal="center"/>
    </xf>
    <xf numFmtId="0" fontId="7" fillId="17" borderId="44" xfId="0" applyFont="1" applyFill="1" applyBorder="1" applyAlignment="1">
      <alignment horizontal="center" vertical="center" wrapText="1"/>
    </xf>
    <xf numFmtId="0" fontId="47" fillId="16" borderId="44" xfId="0" applyFont="1" applyFill="1" applyBorder="1" applyAlignment="1">
      <alignment horizontal="center" vertical="center" wrapText="1"/>
    </xf>
    <xf numFmtId="0" fontId="7" fillId="11" borderId="44" xfId="0" applyFont="1" applyFill="1" applyBorder="1" applyAlignment="1">
      <alignment horizontal="center" vertical="center" wrapText="1"/>
    </xf>
    <xf numFmtId="164" fontId="0" fillId="14" borderId="0" xfId="1" applyNumberFormat="1" applyFont="1" applyFill="1"/>
    <xf numFmtId="164" fontId="17" fillId="0" borderId="0" xfId="1" applyNumberFormat="1" applyFont="1" applyFill="1" applyBorder="1"/>
    <xf numFmtId="0" fontId="0" fillId="0" borderId="0" xfId="0" applyFont="1" applyFill="1" applyBorder="1"/>
    <xf numFmtId="0" fontId="3" fillId="17" borderId="26" xfId="0" applyFont="1" applyFill="1" applyBorder="1"/>
    <xf numFmtId="3" fontId="10" fillId="17" borderId="1" xfId="0" applyNumberFormat="1" applyFont="1" applyFill="1" applyBorder="1"/>
    <xf numFmtId="9" fontId="16" fillId="17" borderId="1" xfId="1" applyFont="1" applyFill="1" applyBorder="1" applyAlignment="1">
      <alignment horizontal="center"/>
    </xf>
    <xf numFmtId="0" fontId="9" fillId="28" borderId="26" xfId="0" applyFont="1" applyFill="1" applyBorder="1"/>
    <xf numFmtId="3" fontId="11" fillId="28" borderId="8" xfId="1" applyNumberFormat="1" applyFont="1" applyFill="1" applyBorder="1"/>
    <xf numFmtId="164" fontId="17" fillId="28" borderId="1" xfId="1" applyNumberFormat="1" applyFont="1" applyFill="1" applyBorder="1"/>
    <xf numFmtId="3" fontId="11" fillId="28" borderId="1" xfId="1" applyNumberFormat="1" applyFont="1" applyFill="1" applyBorder="1"/>
    <xf numFmtId="3" fontId="11" fillId="28" borderId="1" xfId="1" applyNumberFormat="1" applyFont="1" applyFill="1" applyBorder="1" applyAlignment="1">
      <alignment horizontal="right"/>
    </xf>
    <xf numFmtId="3" fontId="11" fillId="28" borderId="1" xfId="0" applyNumberFormat="1" applyFont="1" applyFill="1" applyBorder="1"/>
    <xf numFmtId="164" fontId="17" fillId="28" borderId="9" xfId="1" applyNumberFormat="1" applyFont="1" applyFill="1" applyBorder="1"/>
    <xf numFmtId="0" fontId="3" fillId="16" borderId="26" xfId="0" applyFont="1" applyFill="1" applyBorder="1"/>
    <xf numFmtId="3" fontId="15" fillId="16" borderId="1" xfId="0" applyNumberFormat="1" applyFont="1" applyFill="1" applyBorder="1"/>
    <xf numFmtId="9" fontId="16" fillId="16" borderId="1" xfId="1" applyFont="1" applyFill="1" applyBorder="1" applyAlignment="1">
      <alignment horizontal="center"/>
    </xf>
    <xf numFmtId="0" fontId="3" fillId="11" borderId="26" xfId="0" applyFont="1" applyFill="1" applyBorder="1"/>
    <xf numFmtId="3" fontId="10" fillId="11" borderId="8" xfId="1" applyNumberFormat="1" applyFont="1" applyFill="1" applyBorder="1"/>
    <xf numFmtId="9" fontId="16" fillId="11" borderId="1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3" fillId="29" borderId="0" xfId="0" applyFont="1" applyFill="1" applyAlignment="1">
      <alignment vertical="center"/>
    </xf>
    <xf numFmtId="0" fontId="0" fillId="29" borderId="0" xfId="0" applyFill="1"/>
    <xf numFmtId="164" fontId="0" fillId="0" borderId="0" xfId="1" quotePrefix="1" applyNumberFormat="1" applyFont="1"/>
    <xf numFmtId="164" fontId="48" fillId="0" borderId="0" xfId="1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0" fillId="0" borderId="0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8" xfId="0" applyFont="1" applyFill="1" applyBorder="1"/>
    <xf numFmtId="0" fontId="9" fillId="8" borderId="8" xfId="0" applyFont="1" applyFill="1" applyBorder="1"/>
    <xf numFmtId="0" fontId="0" fillId="0" borderId="8" xfId="0" applyFont="1" applyFill="1" applyBorder="1"/>
    <xf numFmtId="0" fontId="0" fillId="0" borderId="40" xfId="0" applyFont="1" applyFill="1" applyBorder="1"/>
    <xf numFmtId="164" fontId="0" fillId="0" borderId="0" xfId="0" applyNumberFormat="1" applyBorder="1"/>
    <xf numFmtId="164" fontId="0" fillId="0" borderId="41" xfId="0" applyNumberFormat="1" applyBorder="1"/>
    <xf numFmtId="0" fontId="9" fillId="0" borderId="29" xfId="0" applyFont="1" applyFill="1" applyBorder="1"/>
    <xf numFmtId="164" fontId="17" fillId="0" borderId="61" xfId="1" applyNumberFormat="1" applyFont="1" applyFill="1" applyBorder="1"/>
    <xf numFmtId="164" fontId="0" fillId="0" borderId="47" xfId="0" applyNumberFormat="1" applyBorder="1"/>
    <xf numFmtId="164" fontId="0" fillId="2" borderId="0" xfId="1" applyNumberFormat="1" applyFont="1" applyFill="1"/>
    <xf numFmtId="0" fontId="3" fillId="2" borderId="0" xfId="0" applyFont="1" applyFill="1"/>
    <xf numFmtId="17" fontId="0" fillId="2" borderId="0" xfId="0" applyNumberFormat="1" applyFill="1"/>
    <xf numFmtId="0" fontId="5" fillId="0" borderId="0" xfId="0" applyFont="1" applyFill="1"/>
    <xf numFmtId="3" fontId="4" fillId="0" borderId="0" xfId="0" applyNumberFormat="1" applyFont="1" applyFill="1" applyAlignment="1">
      <alignment vertical="center"/>
    </xf>
    <xf numFmtId="3" fontId="3" fillId="25" borderId="24" xfId="1" applyNumberFormat="1" applyFont="1" applyFill="1" applyBorder="1"/>
    <xf numFmtId="3" fontId="0" fillId="25" borderId="24" xfId="1" applyNumberFormat="1" applyFont="1" applyFill="1" applyBorder="1"/>
    <xf numFmtId="3" fontId="0" fillId="25" borderId="39" xfId="1" applyNumberFormat="1" applyFont="1" applyFill="1" applyBorder="1"/>
    <xf numFmtId="0" fontId="2" fillId="18" borderId="8" xfId="0" applyFont="1" applyFill="1" applyBorder="1"/>
    <xf numFmtId="3" fontId="2" fillId="18" borderId="9" xfId="1" applyNumberFormat="1" applyFont="1" applyFill="1" applyBorder="1"/>
    <xf numFmtId="0" fontId="0" fillId="0" borderId="8" xfId="0" applyFill="1" applyBorder="1"/>
    <xf numFmtId="3" fontId="3" fillId="14" borderId="9" xfId="0" applyNumberFormat="1" applyFont="1" applyFill="1" applyBorder="1"/>
    <xf numFmtId="0" fontId="10" fillId="13" borderId="56" xfId="0" applyFont="1" applyFill="1" applyBorder="1"/>
    <xf numFmtId="3" fontId="10" fillId="13" borderId="61" xfId="0" applyNumberFormat="1" applyFont="1" applyFill="1" applyBorder="1"/>
    <xf numFmtId="0" fontId="10" fillId="13" borderId="47" xfId="0" applyFont="1" applyFill="1" applyBorder="1"/>
    <xf numFmtId="3" fontId="6" fillId="26" borderId="1" xfId="1" applyNumberFormat="1" applyFont="1" applyFill="1" applyBorder="1"/>
    <xf numFmtId="164" fontId="6" fillId="26" borderId="1" xfId="1" applyNumberFormat="1" applyFont="1" applyFill="1" applyBorder="1"/>
    <xf numFmtId="3" fontId="6" fillId="26" borderId="9" xfId="1" applyNumberFormat="1" applyFont="1" applyFill="1" applyBorder="1"/>
    <xf numFmtId="0" fontId="33" fillId="26" borderId="8" xfId="0" applyFont="1" applyFill="1" applyBorder="1"/>
    <xf numFmtId="0" fontId="0" fillId="14" borderId="8" xfId="0" applyFont="1" applyFill="1" applyBorder="1"/>
    <xf numFmtId="0" fontId="20" fillId="0" borderId="8" xfId="0" applyFont="1" applyBorder="1"/>
    <xf numFmtId="0" fontId="0" fillId="0" borderId="0" xfId="0" applyFill="1" applyAlignment="1">
      <alignment horizontal="left"/>
    </xf>
    <xf numFmtId="0" fontId="17" fillId="0" borderId="0" xfId="0" applyFont="1" applyFill="1" applyBorder="1"/>
    <xf numFmtId="3" fontId="5" fillId="0" borderId="0" xfId="1" applyNumberFormat="1" applyFont="1" applyFill="1" applyBorder="1"/>
    <xf numFmtId="0" fontId="26" fillId="0" borderId="0" xfId="0" applyFont="1" applyFill="1" applyBorder="1"/>
    <xf numFmtId="0" fontId="2" fillId="25" borderId="5" xfId="0" applyFont="1" applyFill="1" applyBorder="1"/>
    <xf numFmtId="0" fontId="10" fillId="13" borderId="16" xfId="0" applyFont="1" applyFill="1" applyBorder="1"/>
    <xf numFmtId="3" fontId="11" fillId="19" borderId="8" xfId="1" applyNumberFormat="1" applyFont="1" applyFill="1" applyBorder="1"/>
    <xf numFmtId="164" fontId="0" fillId="19" borderId="9" xfId="1" applyNumberFormat="1" applyFont="1" applyFill="1" applyBorder="1"/>
    <xf numFmtId="3" fontId="0" fillId="19" borderId="8" xfId="1" applyNumberFormat="1" applyFont="1" applyFill="1" applyBorder="1"/>
    <xf numFmtId="164" fontId="52" fillId="0" borderId="9" xfId="1" applyNumberFormat="1" applyFont="1" applyBorder="1" applyAlignment="1">
      <alignment horizontal="right"/>
    </xf>
    <xf numFmtId="3" fontId="10" fillId="13" borderId="23" xfId="1" applyNumberFormat="1" applyFont="1" applyFill="1" applyBorder="1"/>
    <xf numFmtId="3" fontId="5" fillId="13" borderId="10" xfId="1" applyNumberFormat="1" applyFont="1" applyFill="1" applyBorder="1"/>
    <xf numFmtId="3" fontId="0" fillId="0" borderId="4" xfId="0" applyNumberFormat="1" applyFill="1" applyBorder="1"/>
    <xf numFmtId="3" fontId="0" fillId="19" borderId="4" xfId="0" applyNumberFormat="1" applyFill="1" applyBorder="1"/>
    <xf numFmtId="3" fontId="0" fillId="0" borderId="4" xfId="0" applyNumberFormat="1" applyBorder="1"/>
    <xf numFmtId="3" fontId="10" fillId="13" borderId="62" xfId="1" applyNumberFormat="1" applyFont="1" applyFill="1" applyBorder="1"/>
    <xf numFmtId="3" fontId="5" fillId="13" borderId="15" xfId="1" applyNumberFormat="1" applyFont="1" applyFill="1" applyBorder="1"/>
    <xf numFmtId="0" fontId="12" fillId="25" borderId="41" xfId="1" applyNumberFormat="1" applyFont="1" applyFill="1" applyBorder="1" applyAlignment="1">
      <alignment horizontal="center"/>
    </xf>
    <xf numFmtId="3" fontId="0" fillId="19" borderId="8" xfId="0" applyNumberFormat="1" applyFill="1" applyBorder="1"/>
    <xf numFmtId="3" fontId="11" fillId="0" borderId="8" xfId="1" applyNumberFormat="1" applyFont="1" applyBorder="1"/>
    <xf numFmtId="0" fontId="0" fillId="19" borderId="26" xfId="0" applyFont="1" applyFill="1" applyBorder="1"/>
    <xf numFmtId="0" fontId="51" fillId="0" borderId="26" xfId="0" applyFont="1" applyFill="1" applyBorder="1"/>
    <xf numFmtId="0" fontId="10" fillId="13" borderId="25" xfId="0" applyFont="1" applyFill="1" applyBorder="1"/>
    <xf numFmtId="0" fontId="17" fillId="13" borderId="27" xfId="0" applyFont="1" applyFill="1" applyBorder="1"/>
    <xf numFmtId="3" fontId="9" fillId="0" borderId="8" xfId="1" applyNumberFormat="1" applyFont="1" applyFill="1" applyBorder="1"/>
    <xf numFmtId="164" fontId="9" fillId="0" borderId="9" xfId="1" applyNumberFormat="1" applyFont="1" applyFill="1" applyBorder="1"/>
    <xf numFmtId="3" fontId="9" fillId="0" borderId="8" xfId="0" applyNumberFormat="1" applyFont="1" applyFill="1" applyBorder="1"/>
    <xf numFmtId="3" fontId="9" fillId="0" borderId="4" xfId="0" applyNumberFormat="1" applyFont="1" applyFill="1" applyBorder="1"/>
    <xf numFmtId="0" fontId="9" fillId="19" borderId="26" xfId="0" applyFont="1" applyFill="1" applyBorder="1"/>
    <xf numFmtId="3" fontId="9" fillId="19" borderId="8" xfId="1" applyNumberFormat="1" applyFont="1" applyFill="1" applyBorder="1"/>
    <xf numFmtId="164" fontId="9" fillId="19" borderId="9" xfId="1" applyNumberFormat="1" applyFont="1" applyFill="1" applyBorder="1"/>
    <xf numFmtId="3" fontId="9" fillId="19" borderId="8" xfId="0" applyNumberFormat="1" applyFont="1" applyFill="1" applyBorder="1"/>
    <xf numFmtId="3" fontId="9" fillId="19" borderId="4" xfId="0" applyNumberFormat="1" applyFont="1" applyFill="1" applyBorder="1"/>
    <xf numFmtId="0" fontId="12" fillId="18" borderId="41" xfId="1" applyNumberFormat="1" applyFont="1" applyFill="1" applyBorder="1" applyAlignment="1">
      <alignment horizontal="center"/>
    </xf>
    <xf numFmtId="0" fontId="0" fillId="19" borderId="40" xfId="1" applyNumberFormat="1" applyFont="1" applyFill="1" applyBorder="1"/>
    <xf numFmtId="164" fontId="22" fillId="0" borderId="9" xfId="1" applyNumberFormat="1" applyFont="1" applyBorder="1" applyAlignment="1">
      <alignment horizontal="right"/>
    </xf>
    <xf numFmtId="3" fontId="11" fillId="0" borderId="52" xfId="1" applyNumberFormat="1" applyFont="1" applyFill="1" applyBorder="1"/>
    <xf numFmtId="164" fontId="22" fillId="0" borderId="53" xfId="1" applyNumberFormat="1" applyFont="1" applyBorder="1" applyAlignment="1">
      <alignment horizontal="right"/>
    </xf>
    <xf numFmtId="3" fontId="11" fillId="0" borderId="52" xfId="1" applyNumberFormat="1" applyFont="1" applyBorder="1"/>
    <xf numFmtId="0" fontId="23" fillId="0" borderId="26" xfId="0" applyFont="1" applyFill="1" applyBorder="1"/>
    <xf numFmtId="0" fontId="23" fillId="0" borderId="51" xfId="0" applyFont="1" applyFill="1" applyBorder="1"/>
    <xf numFmtId="3" fontId="11" fillId="0" borderId="64" xfId="1" applyNumberFormat="1" applyFont="1" applyFill="1" applyBorder="1"/>
    <xf numFmtId="164" fontId="0" fillId="0" borderId="65" xfId="1" applyNumberFormat="1" applyFont="1" applyFill="1" applyBorder="1"/>
    <xf numFmtId="3" fontId="0" fillId="0" borderId="64" xfId="0" applyNumberFormat="1" applyFill="1" applyBorder="1"/>
    <xf numFmtId="3" fontId="0" fillId="0" borderId="66" xfId="0" applyNumberFormat="1" applyFill="1" applyBorder="1"/>
    <xf numFmtId="0" fontId="12" fillId="25" borderId="56" xfId="1" applyNumberFormat="1" applyFont="1" applyFill="1" applyBorder="1" applyAlignment="1">
      <alignment horizontal="center"/>
    </xf>
    <xf numFmtId="0" fontId="12" fillId="25" borderId="47" xfId="1" applyNumberFormat="1" applyFont="1" applyFill="1" applyBorder="1" applyAlignment="1">
      <alignment horizontal="center"/>
    </xf>
    <xf numFmtId="0" fontId="12" fillId="25" borderId="56" xfId="0" applyNumberFormat="1" applyFont="1" applyFill="1" applyBorder="1" applyAlignment="1">
      <alignment horizontal="center"/>
    </xf>
    <xf numFmtId="0" fontId="12" fillId="25" borderId="67" xfId="0" applyNumberFormat="1" applyFont="1" applyFill="1" applyBorder="1" applyAlignment="1">
      <alignment horizontal="center"/>
    </xf>
    <xf numFmtId="0" fontId="12" fillId="25" borderId="68" xfId="0" applyNumberFormat="1" applyFont="1" applyFill="1" applyBorder="1" applyAlignment="1">
      <alignment horizontal="center"/>
    </xf>
    <xf numFmtId="0" fontId="12" fillId="18" borderId="56" xfId="1" applyNumberFormat="1" applyFont="1" applyFill="1" applyBorder="1" applyAlignment="1">
      <alignment horizontal="center"/>
    </xf>
    <xf numFmtId="0" fontId="12" fillId="18" borderId="47" xfId="1" applyNumberFormat="1" applyFont="1" applyFill="1" applyBorder="1" applyAlignment="1">
      <alignment horizontal="center"/>
    </xf>
    <xf numFmtId="0" fontId="12" fillId="18" borderId="56" xfId="0" applyNumberFormat="1" applyFont="1" applyFill="1" applyBorder="1" applyAlignment="1">
      <alignment horizontal="center"/>
    </xf>
    <xf numFmtId="0" fontId="12" fillId="18" borderId="67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12" fillId="25" borderId="40" xfId="1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2" fillId="25" borderId="29" xfId="1" applyNumberFormat="1" applyFont="1" applyFill="1" applyBorder="1" applyAlignment="1">
      <alignment horizontal="center"/>
    </xf>
    <xf numFmtId="0" fontId="12" fillId="2" borderId="52" xfId="1" applyNumberFormat="1" applyFont="1" applyFill="1" applyBorder="1" applyAlignment="1">
      <alignment horizontal="center"/>
    </xf>
    <xf numFmtId="0" fontId="12" fillId="2" borderId="13" xfId="1" applyNumberFormat="1" applyFont="1" applyFill="1" applyBorder="1" applyAlignment="1">
      <alignment horizontal="center"/>
    </xf>
    <xf numFmtId="0" fontId="7" fillId="0" borderId="4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2" fillId="18" borderId="40" xfId="1" applyNumberFormat="1" applyFont="1" applyFill="1" applyBorder="1" applyAlignment="1">
      <alignment horizontal="center"/>
    </xf>
    <xf numFmtId="0" fontId="12" fillId="25" borderId="61" xfId="1" applyNumberFormat="1" applyFont="1" applyFill="1" applyBorder="1" applyAlignment="1">
      <alignment horizontal="center"/>
    </xf>
    <xf numFmtId="0" fontId="12" fillId="25" borderId="47" xfId="0" applyNumberFormat="1" applyFont="1" applyFill="1" applyBorder="1" applyAlignment="1">
      <alignment horizontal="center"/>
    </xf>
    <xf numFmtId="0" fontId="12" fillId="25" borderId="29" xfId="0" applyNumberFormat="1" applyFont="1" applyFill="1" applyBorder="1" applyAlignment="1">
      <alignment horizontal="center"/>
    </xf>
    <xf numFmtId="0" fontId="10" fillId="13" borderId="35" xfId="0" applyFont="1" applyFill="1" applyBorder="1"/>
    <xf numFmtId="3" fontId="3" fillId="13" borderId="10" xfId="1" applyNumberFormat="1" applyFont="1" applyFill="1" applyBorder="1"/>
    <xf numFmtId="9" fontId="3" fillId="13" borderId="12" xfId="1" applyFont="1" applyFill="1" applyBorder="1"/>
    <xf numFmtId="0" fontId="11" fillId="19" borderId="34" xfId="0" applyFont="1" applyFill="1" applyBorder="1"/>
    <xf numFmtId="0" fontId="0" fillId="19" borderId="8" xfId="0" applyFill="1" applyBorder="1"/>
    <xf numFmtId="0" fontId="10" fillId="13" borderId="27" xfId="0" applyFont="1" applyFill="1" applyBorder="1"/>
    <xf numFmtId="3" fontId="11" fillId="0" borderId="25" xfId="0" applyNumberFormat="1" applyFont="1" applyBorder="1"/>
    <xf numFmtId="3" fontId="11" fillId="0" borderId="8" xfId="0" applyNumberFormat="1" applyFont="1" applyBorder="1"/>
    <xf numFmtId="164" fontId="11" fillId="0" borderId="9" xfId="1" applyNumberFormat="1" applyFont="1" applyBorder="1"/>
    <xf numFmtId="3" fontId="11" fillId="19" borderId="26" xfId="0" applyNumberFormat="1" applyFont="1" applyFill="1" applyBorder="1"/>
    <xf numFmtId="3" fontId="11" fillId="19" borderId="8" xfId="0" applyNumberFormat="1" applyFont="1" applyFill="1" applyBorder="1"/>
    <xf numFmtId="164" fontId="11" fillId="19" borderId="9" xfId="1" applyNumberFormat="1" applyFont="1" applyFill="1" applyBorder="1"/>
    <xf numFmtId="3" fontId="11" fillId="0" borderId="26" xfId="0" applyNumberFormat="1" applyFont="1" applyFill="1" applyBorder="1"/>
    <xf numFmtId="3" fontId="10" fillId="13" borderId="27" xfId="0" applyNumberFormat="1" applyFont="1" applyFill="1" applyBorder="1"/>
    <xf numFmtId="3" fontId="11" fillId="0" borderId="64" xfId="0" applyNumberFormat="1" applyFont="1" applyBorder="1"/>
    <xf numFmtId="164" fontId="11" fillId="0" borderId="65" xfId="1" applyNumberFormat="1" applyFont="1" applyBorder="1"/>
    <xf numFmtId="3" fontId="11" fillId="0" borderId="16" xfId="0" applyNumberFormat="1" applyFont="1" applyBorder="1"/>
    <xf numFmtId="3" fontId="11" fillId="19" borderId="34" xfId="0" applyNumberFormat="1" applyFont="1" applyFill="1" applyBorder="1"/>
    <xf numFmtId="3" fontId="11" fillId="0" borderId="34" xfId="0" applyNumberFormat="1" applyFont="1" applyFill="1" applyBorder="1"/>
    <xf numFmtId="3" fontId="10" fillId="13" borderId="42" xfId="0" applyNumberFormat="1" applyFont="1" applyFill="1" applyBorder="1"/>
    <xf numFmtId="3" fontId="10" fillId="13" borderId="50" xfId="0" applyNumberFormat="1" applyFont="1" applyFill="1" applyBorder="1"/>
    <xf numFmtId="3" fontId="10" fillId="13" borderId="54" xfId="0" applyNumberFormat="1" applyFont="1" applyFill="1" applyBorder="1"/>
    <xf numFmtId="0" fontId="21" fillId="0" borderId="40" xfId="0" applyFont="1" applyBorder="1" applyAlignment="1">
      <alignment wrapText="1"/>
    </xf>
    <xf numFmtId="3" fontId="11" fillId="0" borderId="4" xfId="0" applyNumberFormat="1" applyFont="1" applyBorder="1"/>
    <xf numFmtId="3" fontId="11" fillId="19" borderId="4" xfId="0" applyNumberFormat="1" applyFont="1" applyFill="1" applyBorder="1"/>
    <xf numFmtId="3" fontId="11" fillId="0" borderId="23" xfId="0" applyNumberFormat="1" applyFont="1" applyBorder="1"/>
    <xf numFmtId="164" fontId="11" fillId="0" borderId="39" xfId="1" applyNumberFormat="1" applyFont="1" applyBorder="1"/>
    <xf numFmtId="3" fontId="11" fillId="19" borderId="51" xfId="0" applyNumberFormat="1" applyFont="1" applyFill="1" applyBorder="1"/>
    <xf numFmtId="3" fontId="11" fillId="19" borderId="52" xfId="0" applyNumberFormat="1" applyFont="1" applyFill="1" applyBorder="1"/>
    <xf numFmtId="164" fontId="11" fillId="19" borderId="53" xfId="1" applyNumberFormat="1" applyFont="1" applyFill="1" applyBorder="1"/>
    <xf numFmtId="9" fontId="10" fillId="13" borderId="57" xfId="1" applyFont="1" applyFill="1" applyBorder="1"/>
    <xf numFmtId="3" fontId="11" fillId="0" borderId="21" xfId="0" applyNumberFormat="1" applyFont="1" applyFill="1" applyBorder="1"/>
    <xf numFmtId="3" fontId="11" fillId="0" borderId="52" xfId="0" applyNumberFormat="1" applyFont="1" applyBorder="1"/>
    <xf numFmtId="164" fontId="11" fillId="0" borderId="53" xfId="1" applyNumberFormat="1" applyFont="1" applyBorder="1"/>
    <xf numFmtId="0" fontId="12" fillId="18" borderId="29" xfId="1" applyNumberFormat="1" applyFont="1" applyFill="1" applyBorder="1" applyAlignment="1">
      <alignment horizontal="center"/>
    </xf>
    <xf numFmtId="3" fontId="11" fillId="13" borderId="54" xfId="0" applyNumberFormat="1" applyFont="1" applyFill="1" applyBorder="1"/>
    <xf numFmtId="9" fontId="11" fillId="13" borderId="57" xfId="1" applyFont="1" applyFill="1" applyBorder="1"/>
    <xf numFmtId="0" fontId="11" fillId="19" borderId="51" xfId="0" applyFont="1" applyFill="1" applyBorder="1"/>
    <xf numFmtId="3" fontId="0" fillId="19" borderId="52" xfId="1" applyNumberFormat="1" applyFont="1" applyFill="1" applyBorder="1"/>
    <xf numFmtId="164" fontId="22" fillId="19" borderId="53" xfId="1" applyNumberFormat="1" applyFont="1" applyFill="1" applyBorder="1"/>
    <xf numFmtId="3" fontId="3" fillId="13" borderId="23" xfId="1" applyNumberFormat="1" applyFont="1" applyFill="1" applyBorder="1"/>
    <xf numFmtId="9" fontId="3" fillId="13" borderId="39" xfId="1" applyFont="1" applyFill="1" applyBorder="1"/>
    <xf numFmtId="0" fontId="11" fillId="19" borderId="21" xfId="0" applyFont="1" applyFill="1" applyBorder="1"/>
    <xf numFmtId="3" fontId="0" fillId="19" borderId="52" xfId="0" applyNumberFormat="1" applyFill="1" applyBorder="1"/>
    <xf numFmtId="0" fontId="0" fillId="19" borderId="52" xfId="0" applyFill="1" applyBorder="1"/>
    <xf numFmtId="3" fontId="3" fillId="13" borderId="23" xfId="0" applyNumberFormat="1" applyFont="1" applyFill="1" applyBorder="1"/>
    <xf numFmtId="3" fontId="11" fillId="0" borderId="66" xfId="0" applyNumberFormat="1" applyFont="1" applyBorder="1"/>
    <xf numFmtId="3" fontId="11" fillId="0" borderId="33" xfId="0" applyNumberFormat="1" applyFont="1" applyBorder="1"/>
    <xf numFmtId="3" fontId="10" fillId="13" borderId="69" xfId="0" applyNumberFormat="1" applyFont="1" applyFill="1" applyBorder="1"/>
    <xf numFmtId="3" fontId="11" fillId="0" borderId="10" xfId="0" applyNumberFormat="1" applyFont="1" applyBorder="1"/>
    <xf numFmtId="164" fontId="11" fillId="0" borderId="12" xfId="1" applyNumberFormat="1" applyFont="1" applyBorder="1"/>
    <xf numFmtId="0" fontId="12" fillId="2" borderId="0" xfId="0" applyFont="1" applyFill="1"/>
    <xf numFmtId="3" fontId="10" fillId="13" borderId="10" xfId="0" applyNumberFormat="1" applyFont="1" applyFill="1" applyBorder="1" applyAlignment="1">
      <alignment horizontal="right"/>
    </xf>
    <xf numFmtId="9" fontId="10" fillId="13" borderId="12" xfId="1" quotePrefix="1" applyFont="1" applyFill="1" applyBorder="1" applyAlignment="1">
      <alignment horizontal="right"/>
    </xf>
    <xf numFmtId="0" fontId="21" fillId="0" borderId="0" xfId="0" applyFont="1" applyBorder="1" applyAlignment="1">
      <alignment wrapText="1"/>
    </xf>
    <xf numFmtId="3" fontId="11" fillId="19" borderId="10" xfId="0" applyNumberFormat="1" applyFont="1" applyFill="1" applyBorder="1"/>
    <xf numFmtId="164" fontId="11" fillId="19" borderId="12" xfId="1" applyNumberFormat="1" applyFont="1" applyFill="1" applyBorder="1"/>
    <xf numFmtId="3" fontId="10" fillId="13" borderId="56" xfId="0" applyNumberFormat="1" applyFont="1" applyFill="1" applyBorder="1" applyAlignment="1">
      <alignment horizontal="right"/>
    </xf>
    <xf numFmtId="9" fontId="10" fillId="13" borderId="47" xfId="1" quotePrefix="1" applyFont="1" applyFill="1" applyBorder="1" applyAlignment="1">
      <alignment horizontal="right"/>
    </xf>
    <xf numFmtId="3" fontId="10" fillId="13" borderId="68" xfId="0" applyNumberFormat="1" applyFont="1" applyFill="1" applyBorder="1" applyAlignment="1">
      <alignment horizontal="right"/>
    </xf>
    <xf numFmtId="3" fontId="10" fillId="13" borderId="63" xfId="0" applyNumberFormat="1" applyFont="1" applyFill="1" applyBorder="1"/>
    <xf numFmtId="0" fontId="13" fillId="17" borderId="7" xfId="1" applyNumberFormat="1" applyFont="1" applyFill="1" applyBorder="1" applyAlignment="1">
      <alignment horizontal="center"/>
    </xf>
    <xf numFmtId="0" fontId="13" fillId="17" borderId="5" xfId="0" applyNumberFormat="1" applyFont="1" applyFill="1" applyBorder="1" applyAlignment="1">
      <alignment horizontal="center"/>
    </xf>
    <xf numFmtId="0" fontId="2" fillId="25" borderId="23" xfId="0" applyFont="1" applyFill="1" applyBorder="1"/>
    <xf numFmtId="0" fontId="3" fillId="29" borderId="0" xfId="0" applyFont="1" applyFill="1" applyBorder="1" applyAlignment="1">
      <alignment vertical="center"/>
    </xf>
    <xf numFmtId="0" fontId="0" fillId="29" borderId="0" xfId="0" applyFill="1" applyBorder="1"/>
    <xf numFmtId="0" fontId="3" fillId="29" borderId="0" xfId="0" applyFont="1" applyFill="1" applyBorder="1" applyAlignment="1">
      <alignment horizontal="center"/>
    </xf>
    <xf numFmtId="164" fontId="0" fillId="21" borderId="9" xfId="1" applyNumberFormat="1" applyFont="1" applyFill="1" applyBorder="1"/>
    <xf numFmtId="3" fontId="0" fillId="21" borderId="8" xfId="0" applyNumberFormat="1" applyFill="1" applyBorder="1"/>
    <xf numFmtId="3" fontId="0" fillId="0" borderId="64" xfId="0" applyNumberFormat="1" applyBorder="1"/>
    <xf numFmtId="164" fontId="0" fillId="0" borderId="65" xfId="1" applyNumberFormat="1" applyFont="1" applyBorder="1"/>
    <xf numFmtId="3" fontId="0" fillId="0" borderId="16" xfId="0" applyNumberFormat="1" applyFont="1" applyBorder="1"/>
    <xf numFmtId="3" fontId="0" fillId="0" borderId="34" xfId="0" applyNumberFormat="1" applyFont="1" applyFill="1" applyBorder="1"/>
    <xf numFmtId="3" fontId="0" fillId="0" borderId="66" xfId="0" applyNumberFormat="1" applyBorder="1"/>
    <xf numFmtId="0" fontId="12" fillId="17" borderId="40" xfId="1" applyNumberFormat="1" applyFont="1" applyFill="1" applyBorder="1" applyAlignment="1">
      <alignment horizontal="center"/>
    </xf>
    <xf numFmtId="0" fontId="12" fillId="17" borderId="41" xfId="1" applyNumberFormat="1" applyFont="1" applyFill="1" applyBorder="1" applyAlignment="1">
      <alignment horizontal="center"/>
    </xf>
    <xf numFmtId="164" fontId="0" fillId="0" borderId="14" xfId="1" applyNumberFormat="1" applyFont="1" applyBorder="1"/>
    <xf numFmtId="164" fontId="0" fillId="0" borderId="48" xfId="1" applyNumberFormat="1" applyFont="1" applyBorder="1"/>
    <xf numFmtId="0" fontId="12" fillId="17" borderId="56" xfId="1" applyNumberFormat="1" applyFont="1" applyFill="1" applyBorder="1" applyAlignment="1">
      <alignment horizontal="center"/>
    </xf>
    <xf numFmtId="0" fontId="12" fillId="17" borderId="47" xfId="1" applyNumberFormat="1" applyFont="1" applyFill="1" applyBorder="1" applyAlignment="1">
      <alignment horizontal="center"/>
    </xf>
    <xf numFmtId="0" fontId="12" fillId="17" borderId="29" xfId="1" applyNumberFormat="1" applyFont="1" applyFill="1" applyBorder="1" applyAlignment="1">
      <alignment horizontal="center"/>
    </xf>
    <xf numFmtId="0" fontId="12" fillId="17" borderId="68" xfId="1" applyNumberFormat="1" applyFont="1" applyFill="1" applyBorder="1" applyAlignment="1">
      <alignment horizontal="center"/>
    </xf>
    <xf numFmtId="3" fontId="0" fillId="0" borderId="21" xfId="0" applyNumberFormat="1" applyFont="1" applyFill="1" applyBorder="1"/>
    <xf numFmtId="164" fontId="32" fillId="0" borderId="13" xfId="1" applyNumberFormat="1" applyFont="1" applyBorder="1"/>
    <xf numFmtId="164" fontId="32" fillId="0" borderId="53" xfId="1" applyNumberFormat="1" applyFont="1" applyBorder="1"/>
    <xf numFmtId="3" fontId="0" fillId="0" borderId="33" xfId="0" applyNumberFormat="1" applyBorder="1"/>
    <xf numFmtId="3" fontId="0" fillId="19" borderId="34" xfId="0" applyNumberFormat="1" applyFont="1" applyFill="1" applyBorder="1"/>
    <xf numFmtId="164" fontId="0" fillId="19" borderId="48" xfId="1" applyNumberFormat="1" applyFont="1" applyFill="1" applyBorder="1"/>
    <xf numFmtId="3" fontId="3" fillId="13" borderId="16" xfId="0" applyNumberFormat="1" applyFont="1" applyFill="1" applyBorder="1"/>
    <xf numFmtId="3" fontId="0" fillId="13" borderId="23" xfId="0" applyNumberFormat="1" applyFill="1" applyBorder="1"/>
    <xf numFmtId="9" fontId="0" fillId="13" borderId="18" xfId="1" quotePrefix="1" applyFont="1" applyFill="1" applyBorder="1" applyAlignment="1">
      <alignment horizontal="center"/>
    </xf>
    <xf numFmtId="9" fontId="0" fillId="13" borderId="39" xfId="1" quotePrefix="1" applyFont="1" applyFill="1" applyBorder="1" applyAlignment="1">
      <alignment horizontal="center"/>
    </xf>
    <xf numFmtId="3" fontId="0" fillId="13" borderId="62" xfId="0" applyNumberFormat="1" applyFill="1" applyBorder="1"/>
    <xf numFmtId="3" fontId="3" fillId="13" borderId="35" xfId="0" applyNumberFormat="1" applyFont="1" applyFill="1" applyBorder="1"/>
    <xf numFmtId="3" fontId="0" fillId="13" borderId="10" xfId="0" applyNumberFormat="1" applyFill="1" applyBorder="1"/>
    <xf numFmtId="164" fontId="0" fillId="13" borderId="49" xfId="0" applyNumberFormat="1" applyFill="1" applyBorder="1"/>
    <xf numFmtId="164" fontId="0" fillId="13" borderId="12" xfId="0" applyNumberFormat="1" applyFill="1" applyBorder="1"/>
    <xf numFmtId="3" fontId="0" fillId="13" borderId="15" xfId="0" applyNumberFormat="1" applyFill="1" applyBorder="1"/>
    <xf numFmtId="164" fontId="0" fillId="0" borderId="3" xfId="1" applyNumberFormat="1" applyFont="1" applyBorder="1"/>
    <xf numFmtId="0" fontId="12" fillId="16" borderId="40" xfId="1" applyNumberFormat="1" applyFont="1" applyFill="1" applyBorder="1" applyAlignment="1">
      <alignment horizontal="center"/>
    </xf>
    <xf numFmtId="0" fontId="12" fillId="16" borderId="41" xfId="1" applyNumberFormat="1" applyFont="1" applyFill="1" applyBorder="1" applyAlignment="1">
      <alignment horizontal="center"/>
    </xf>
    <xf numFmtId="3" fontId="33" fillId="0" borderId="8" xfId="0" applyNumberFormat="1" applyFont="1" applyBorder="1"/>
    <xf numFmtId="164" fontId="32" fillId="0" borderId="32" xfId="1" applyNumberFormat="1" applyFont="1" applyBorder="1"/>
    <xf numFmtId="3" fontId="33" fillId="0" borderId="52" xfId="0" applyNumberFormat="1" applyFont="1" applyBorder="1"/>
    <xf numFmtId="164" fontId="0" fillId="0" borderId="72" xfId="1" applyNumberFormat="1" applyFont="1" applyBorder="1"/>
    <xf numFmtId="0" fontId="33" fillId="0" borderId="64" xfId="0" applyFont="1" applyBorder="1"/>
    <xf numFmtId="3" fontId="33" fillId="0" borderId="64" xfId="0" applyNumberFormat="1" applyFont="1" applyBorder="1"/>
    <xf numFmtId="0" fontId="12" fillId="16" borderId="29" xfId="1" applyNumberFormat="1" applyFont="1" applyFill="1" applyBorder="1" applyAlignment="1">
      <alignment horizontal="center"/>
    </xf>
    <xf numFmtId="0" fontId="12" fillId="16" borderId="47" xfId="1" applyNumberFormat="1" applyFont="1" applyFill="1" applyBorder="1" applyAlignment="1">
      <alignment horizontal="center"/>
    </xf>
    <xf numFmtId="0" fontId="12" fillId="16" borderId="61" xfId="1" applyNumberFormat="1" applyFont="1" applyFill="1" applyBorder="1" applyAlignment="1">
      <alignment horizontal="center"/>
    </xf>
    <xf numFmtId="3" fontId="0" fillId="19" borderId="26" xfId="0" applyNumberFormat="1" applyFont="1" applyFill="1" applyBorder="1"/>
    <xf numFmtId="164" fontId="0" fillId="19" borderId="3" xfId="1" applyNumberFormat="1" applyFont="1" applyFill="1" applyBorder="1"/>
    <xf numFmtId="3" fontId="33" fillId="19" borderId="8" xfId="0" applyNumberFormat="1" applyFont="1" applyFill="1" applyBorder="1"/>
    <xf numFmtId="3" fontId="3" fillId="13" borderId="25" xfId="0" applyNumberFormat="1" applyFont="1" applyFill="1" applyBorder="1"/>
    <xf numFmtId="9" fontId="0" fillId="13" borderId="71" xfId="1" quotePrefix="1" applyFont="1" applyFill="1" applyBorder="1" applyAlignment="1">
      <alignment horizontal="center"/>
    </xf>
    <xf numFmtId="3" fontId="33" fillId="13" borderId="23" xfId="0" applyNumberFormat="1" applyFont="1" applyFill="1" applyBorder="1"/>
    <xf numFmtId="3" fontId="3" fillId="13" borderId="27" xfId="0" applyNumberFormat="1" applyFont="1" applyFill="1" applyBorder="1"/>
    <xf numFmtId="164" fontId="0" fillId="13" borderId="70" xfId="0" applyNumberFormat="1" applyFill="1" applyBorder="1"/>
    <xf numFmtId="0" fontId="12" fillId="11" borderId="40" xfId="1" applyNumberFormat="1" applyFont="1" applyFill="1" applyBorder="1" applyAlignment="1">
      <alignment horizontal="center"/>
    </xf>
    <xf numFmtId="0" fontId="12" fillId="11" borderId="41" xfId="1" applyNumberFormat="1" applyFont="1" applyFill="1" applyBorder="1" applyAlignment="1">
      <alignment horizontal="center"/>
    </xf>
    <xf numFmtId="0" fontId="12" fillId="11" borderId="29" xfId="1" applyNumberFormat="1" applyFont="1" applyFill="1" applyBorder="1" applyAlignment="1">
      <alignment horizontal="center"/>
    </xf>
    <xf numFmtId="0" fontId="12" fillId="11" borderId="47" xfId="1" applyNumberFormat="1" applyFont="1" applyFill="1" applyBorder="1" applyAlignment="1">
      <alignment horizontal="center"/>
    </xf>
    <xf numFmtId="0" fontId="4" fillId="29" borderId="0" xfId="0" applyFont="1" applyFill="1" applyBorder="1" applyAlignment="1">
      <alignment horizontal="left" vertical="center"/>
    </xf>
    <xf numFmtId="3" fontId="0" fillId="0" borderId="16" xfId="0" applyNumberFormat="1" applyFont="1" applyBorder="1" applyAlignment="1">
      <alignment horizontal="left"/>
    </xf>
    <xf numFmtId="3" fontId="0" fillId="10" borderId="34" xfId="0" applyNumberFormat="1" applyFont="1" applyFill="1" applyBorder="1" applyAlignment="1">
      <alignment horizontal="left"/>
    </xf>
    <xf numFmtId="3" fontId="0" fillId="0" borderId="34" xfId="0" applyNumberFormat="1" applyFont="1" applyFill="1" applyBorder="1" applyAlignment="1">
      <alignment horizontal="left"/>
    </xf>
    <xf numFmtId="3" fontId="0" fillId="10" borderId="35" xfId="0" applyNumberFormat="1" applyFont="1" applyFill="1" applyBorder="1" applyAlignment="1">
      <alignment horizontal="left"/>
    </xf>
    <xf numFmtId="166" fontId="0" fillId="0" borderId="26" xfId="0" applyNumberFormat="1" applyFont="1" applyBorder="1" applyAlignment="1">
      <alignment horizontal="right"/>
    </xf>
    <xf numFmtId="166" fontId="0" fillId="10" borderId="26" xfId="0" applyNumberFormat="1" applyFont="1" applyFill="1" applyBorder="1" applyAlignment="1">
      <alignment horizontal="right"/>
    </xf>
    <xf numFmtId="166" fontId="0" fillId="21" borderId="26" xfId="0" applyNumberFormat="1" applyFont="1" applyFill="1" applyBorder="1" applyAlignment="1">
      <alignment horizontal="right"/>
    </xf>
    <xf numFmtId="166" fontId="0" fillId="10" borderId="27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7" fillId="6" borderId="0" xfId="0" applyNumberFormat="1" applyFont="1" applyFill="1" applyBorder="1" applyAlignment="1">
      <alignment horizontal="center"/>
    </xf>
    <xf numFmtId="0" fontId="55" fillId="6" borderId="0" xfId="1" applyNumberFormat="1" applyFont="1" applyFill="1" applyBorder="1" applyAlignment="1">
      <alignment horizontal="center"/>
    </xf>
    <xf numFmtId="164" fontId="54" fillId="6" borderId="0" xfId="1" quotePrefix="1" applyNumberFormat="1" applyFont="1" applyFill="1" applyBorder="1" applyAlignment="1">
      <alignment horizontal="center"/>
    </xf>
    <xf numFmtId="164" fontId="54" fillId="6" borderId="0" xfId="1" applyNumberFormat="1" applyFont="1" applyFill="1" applyBorder="1" applyAlignment="1">
      <alignment horizontal="center"/>
    </xf>
    <xf numFmtId="164" fontId="55" fillId="6" borderId="0" xfId="1" applyNumberFormat="1" applyFont="1" applyFill="1" applyBorder="1" applyAlignment="1">
      <alignment horizontal="center"/>
    </xf>
    <xf numFmtId="164" fontId="56" fillId="6" borderId="0" xfId="1" applyNumberFormat="1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164" fontId="35" fillId="7" borderId="0" xfId="1" quotePrefix="1" applyNumberFormat="1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64" fontId="1" fillId="6" borderId="0" xfId="1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right"/>
    </xf>
    <xf numFmtId="3" fontId="0" fillId="0" borderId="25" xfId="0" applyNumberFormat="1" applyBorder="1"/>
    <xf numFmtId="3" fontId="0" fillId="0" borderId="51" xfId="0" applyNumberFormat="1" applyBorder="1"/>
    <xf numFmtId="3" fontId="0" fillId="19" borderId="26" xfId="0" applyNumberFormat="1" applyFill="1" applyBorder="1"/>
    <xf numFmtId="3" fontId="21" fillId="19" borderId="27" xfId="0" applyNumberFormat="1" applyFont="1" applyFill="1" applyBorder="1" applyAlignment="1">
      <alignment horizontal="center"/>
    </xf>
    <xf numFmtId="166" fontId="0" fillId="19" borderId="11" xfId="0" applyNumberFormat="1" applyFill="1" applyBorder="1" applyAlignment="1">
      <alignment horizontal="center"/>
    </xf>
    <xf numFmtId="166" fontId="0" fillId="19" borderId="12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59" fillId="0" borderId="0" xfId="0" applyFont="1" applyAlignment="1">
      <alignment vertical="center"/>
    </xf>
    <xf numFmtId="164" fontId="0" fillId="0" borderId="53" xfId="1" applyNumberFormat="1" applyFont="1" applyBorder="1"/>
    <xf numFmtId="3" fontId="3" fillId="13" borderId="50" xfId="0" applyNumberFormat="1" applyFont="1" applyFill="1" applyBorder="1"/>
    <xf numFmtId="0" fontId="12" fillId="22" borderId="0" xfId="1" applyNumberFormat="1" applyFont="1" applyFill="1" applyBorder="1" applyAlignment="1">
      <alignment horizontal="center"/>
    </xf>
    <xf numFmtId="3" fontId="45" fillId="0" borderId="25" xfId="0" applyNumberFormat="1" applyFont="1" applyBorder="1"/>
    <xf numFmtId="3" fontId="46" fillId="19" borderId="26" xfId="0" applyNumberFormat="1" applyFont="1" applyFill="1" applyBorder="1"/>
    <xf numFmtId="0" fontId="12" fillId="22" borderId="40" xfId="1" applyNumberFormat="1" applyFont="1" applyFill="1" applyBorder="1" applyAlignment="1">
      <alignment horizontal="center"/>
    </xf>
    <xf numFmtId="0" fontId="12" fillId="22" borderId="41" xfId="1" applyNumberFormat="1" applyFont="1" applyFill="1" applyBorder="1" applyAlignment="1">
      <alignment horizontal="center"/>
    </xf>
    <xf numFmtId="3" fontId="0" fillId="19" borderId="8" xfId="0" applyNumberFormat="1" applyFill="1" applyBorder="1" applyAlignment="1">
      <alignment horizontal="right"/>
    </xf>
    <xf numFmtId="164" fontId="0" fillId="19" borderId="9" xfId="1" applyNumberFormat="1" applyFont="1" applyFill="1" applyBorder="1" applyAlignment="1">
      <alignment horizontal="right"/>
    </xf>
    <xf numFmtId="3" fontId="34" fillId="0" borderId="51" xfId="0" applyNumberFormat="1" applyFont="1" applyFill="1" applyBorder="1"/>
    <xf numFmtId="3" fontId="0" fillId="0" borderId="52" xfId="0" applyNumberFormat="1" applyBorder="1" applyAlignment="1">
      <alignment horizontal="right"/>
    </xf>
    <xf numFmtId="164" fontId="33" fillId="0" borderId="53" xfId="1" applyNumberFormat="1" applyFont="1" applyBorder="1" applyAlignment="1">
      <alignment horizontal="right"/>
    </xf>
    <xf numFmtId="164" fontId="0" fillId="0" borderId="53" xfId="1" applyNumberFormat="1" applyFont="1" applyBorder="1" applyAlignment="1">
      <alignment horizontal="right"/>
    </xf>
    <xf numFmtId="3" fontId="0" fillId="13" borderId="54" xfId="0" applyNumberFormat="1" applyFill="1" applyBorder="1" applyAlignment="1">
      <alignment horizontal="right"/>
    </xf>
    <xf numFmtId="9" fontId="0" fillId="13" borderId="57" xfId="1" quotePrefix="1" applyFont="1" applyFill="1" applyBorder="1" applyAlignment="1">
      <alignment horizontal="right"/>
    </xf>
    <xf numFmtId="3" fontId="0" fillId="0" borderId="64" xfId="0" applyNumberFormat="1" applyBorder="1" applyAlignment="1">
      <alignment horizontal="right"/>
    </xf>
    <xf numFmtId="164" fontId="0" fillId="0" borderId="65" xfId="1" applyNumberFormat="1" applyFont="1" applyBorder="1" applyAlignment="1">
      <alignment horizontal="right"/>
    </xf>
    <xf numFmtId="0" fontId="12" fillId="22" borderId="29" xfId="1" applyNumberFormat="1" applyFont="1" applyFill="1" applyBorder="1" applyAlignment="1">
      <alignment horizontal="center"/>
    </xf>
    <xf numFmtId="0" fontId="12" fillId="22" borderId="47" xfId="1" applyNumberFormat="1" applyFont="1" applyFill="1" applyBorder="1" applyAlignment="1">
      <alignment horizontal="center"/>
    </xf>
    <xf numFmtId="0" fontId="0" fillId="0" borderId="0" xfId="0" applyBorder="1" applyAlignment="1"/>
    <xf numFmtId="166" fontId="0" fillId="19" borderId="1" xfId="0" applyNumberFormat="1" applyFill="1" applyBorder="1" applyAlignment="1">
      <alignment horizontal="center"/>
    </xf>
    <xf numFmtId="166" fontId="0" fillId="19" borderId="24" xfId="0" applyNumberFormat="1" applyFill="1" applyBorder="1" applyAlignment="1">
      <alignment horizontal="center"/>
    </xf>
    <xf numFmtId="166" fontId="0" fillId="19" borderId="39" xfId="0" applyNumberFormat="1" applyFill="1" applyBorder="1" applyAlignment="1">
      <alignment horizontal="center"/>
    </xf>
    <xf numFmtId="166" fontId="0" fillId="0" borderId="62" xfId="0" applyNumberFormat="1" applyBorder="1" applyAlignment="1">
      <alignment horizontal="center"/>
    </xf>
    <xf numFmtId="166" fontId="0" fillId="19" borderId="4" xfId="0" applyNumberForma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3" fontId="21" fillId="19" borderId="26" xfId="0" applyNumberFormat="1" applyFont="1" applyFill="1" applyBorder="1" applyAlignment="1">
      <alignment horizontal="center"/>
    </xf>
    <xf numFmtId="3" fontId="21" fillId="0" borderId="50" xfId="0" applyNumberFormat="1" applyFont="1" applyBorder="1" applyAlignment="1">
      <alignment horizontal="center"/>
    </xf>
    <xf numFmtId="0" fontId="13" fillId="5" borderId="50" xfId="1" applyNumberFormat="1" applyFont="1" applyFill="1" applyBorder="1" applyAlignment="1">
      <alignment horizontal="center"/>
    </xf>
    <xf numFmtId="0" fontId="13" fillId="5" borderId="42" xfId="0" applyNumberFormat="1" applyFont="1" applyFill="1" applyBorder="1" applyAlignment="1">
      <alignment horizontal="center"/>
    </xf>
    <xf numFmtId="0" fontId="13" fillId="5" borderId="50" xfId="0" applyNumberFormat="1" applyFont="1" applyFill="1" applyBorder="1" applyAlignment="1">
      <alignment horizontal="center"/>
    </xf>
    <xf numFmtId="0" fontId="13" fillId="5" borderId="73" xfId="1" applyNumberFormat="1" applyFont="1" applyFill="1" applyBorder="1" applyAlignment="1">
      <alignment horizontal="center"/>
    </xf>
    <xf numFmtId="0" fontId="31" fillId="28" borderId="0" xfId="0" applyFont="1" applyFill="1"/>
    <xf numFmtId="0" fontId="0" fillId="28" borderId="0" xfId="0" applyFill="1"/>
    <xf numFmtId="0" fontId="31" fillId="7" borderId="0" xfId="0" applyFont="1" applyFill="1"/>
    <xf numFmtId="166" fontId="24" fillId="7" borderId="0" xfId="0" applyNumberFormat="1" applyFont="1" applyFill="1" applyBorder="1" applyAlignment="1">
      <alignment horizontal="center"/>
    </xf>
    <xf numFmtId="0" fontId="31" fillId="8" borderId="0" xfId="0" applyFont="1" applyFill="1"/>
    <xf numFmtId="0" fontId="24" fillId="8" borderId="0" xfId="0" applyFont="1" applyFill="1" applyBorder="1" applyAlignment="1">
      <alignment horizontal="center"/>
    </xf>
    <xf numFmtId="0" fontId="31" fillId="4" borderId="0" xfId="0" applyFont="1" applyFill="1"/>
    <xf numFmtId="166" fontId="0" fillId="4" borderId="0" xfId="0" applyNumberForma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0" fillId="0" borderId="0" xfId="0" applyFill="1" applyAlignment="1"/>
    <xf numFmtId="0" fontId="0" fillId="0" borderId="51" xfId="0" applyBorder="1"/>
    <xf numFmtId="0" fontId="21" fillId="0" borderId="1" xfId="0" applyFont="1" applyFill="1" applyBorder="1"/>
    <xf numFmtId="0" fontId="0" fillId="21" borderId="1" xfId="0" applyFill="1" applyBorder="1"/>
    <xf numFmtId="164" fontId="0" fillId="0" borderId="24" xfId="1" applyNumberFormat="1" applyFont="1" applyFill="1" applyBorder="1"/>
    <xf numFmtId="164" fontId="0" fillId="0" borderId="39" xfId="1" applyNumberFormat="1" applyFont="1" applyFill="1" applyBorder="1"/>
    <xf numFmtId="0" fontId="0" fillId="21" borderId="24" xfId="0" applyFill="1" applyBorder="1"/>
    <xf numFmtId="0" fontId="0" fillId="21" borderId="39" xfId="0" applyFill="1" applyBorder="1"/>
    <xf numFmtId="0" fontId="21" fillId="0" borderId="9" xfId="0" applyFont="1" applyFill="1" applyBorder="1"/>
    <xf numFmtId="0" fontId="0" fillId="21" borderId="9" xfId="0" applyFill="1" applyBorder="1"/>
    <xf numFmtId="0" fontId="21" fillId="0" borderId="11" xfId="0" applyFont="1" applyFill="1" applyBorder="1"/>
    <xf numFmtId="0" fontId="21" fillId="0" borderId="12" xfId="0" applyFont="1" applyFill="1" applyBorder="1"/>
    <xf numFmtId="0" fontId="12" fillId="22" borderId="0" xfId="0" applyNumberFormat="1" applyFont="1" applyFill="1" applyBorder="1" applyAlignment="1">
      <alignment horizontal="center"/>
    </xf>
    <xf numFmtId="0" fontId="64" fillId="22" borderId="0" xfId="0" applyFont="1" applyFill="1" applyBorder="1" applyAlignment="1">
      <alignment wrapText="1"/>
    </xf>
    <xf numFmtId="0" fontId="0" fillId="21" borderId="62" xfId="0" applyFill="1" applyBorder="1"/>
    <xf numFmtId="0" fontId="21" fillId="0" borderId="4" xfId="0" applyFont="1" applyFill="1" applyBorder="1"/>
    <xf numFmtId="0" fontId="0" fillId="21" borderId="4" xfId="0" applyFill="1" applyBorder="1"/>
    <xf numFmtId="0" fontId="21" fillId="0" borderId="15" xfId="0" applyFont="1" applyFill="1" applyBorder="1"/>
    <xf numFmtId="3" fontId="0" fillId="0" borderId="62" xfId="0" applyNumberFormat="1" applyBorder="1"/>
    <xf numFmtId="0" fontId="59" fillId="21" borderId="25" xfId="0" applyFont="1" applyFill="1" applyBorder="1" applyAlignment="1">
      <alignment vertical="center"/>
    </xf>
    <xf numFmtId="0" fontId="62" fillId="0" borderId="26" xfId="0" applyFont="1" applyFill="1" applyBorder="1" applyAlignment="1">
      <alignment vertical="center"/>
    </xf>
    <xf numFmtId="0" fontId="59" fillId="21" borderId="26" xfId="0" applyFont="1" applyFill="1" applyBorder="1" applyAlignment="1">
      <alignment vertical="center"/>
    </xf>
    <xf numFmtId="0" fontId="62" fillId="0" borderId="27" xfId="0" applyFont="1" applyFill="1" applyBorder="1" applyAlignment="1">
      <alignment vertical="center"/>
    </xf>
    <xf numFmtId="0" fontId="59" fillId="0" borderId="25" xfId="0" applyFont="1" applyBorder="1" applyAlignment="1">
      <alignment vertical="center"/>
    </xf>
    <xf numFmtId="0" fontId="59" fillId="19" borderId="26" xfId="0" applyFont="1" applyFill="1" applyBorder="1" applyAlignment="1">
      <alignment vertical="center"/>
    </xf>
    <xf numFmtId="0" fontId="59" fillId="0" borderId="26" xfId="0" applyFont="1" applyBorder="1" applyAlignment="1">
      <alignment vertical="center"/>
    </xf>
    <xf numFmtId="0" fontId="59" fillId="0" borderId="51" xfId="0" applyFont="1" applyBorder="1" applyAlignment="1">
      <alignment vertical="center"/>
    </xf>
    <xf numFmtId="164" fontId="0" fillId="0" borderId="53" xfId="1" applyNumberFormat="1" applyFont="1" applyFill="1" applyBorder="1"/>
    <xf numFmtId="0" fontId="63" fillId="13" borderId="50" xfId="0" applyFont="1" applyFill="1" applyBorder="1" applyAlignment="1">
      <alignment vertical="center"/>
    </xf>
    <xf numFmtId="3" fontId="6" fillId="13" borderId="69" xfId="0" applyNumberFormat="1" applyFont="1" applyFill="1" applyBorder="1"/>
    <xf numFmtId="9" fontId="6" fillId="13" borderId="43" xfId="1" applyFont="1" applyFill="1" applyBorder="1"/>
    <xf numFmtId="3" fontId="6" fillId="13" borderId="43" xfId="0" applyNumberFormat="1" applyFont="1" applyFill="1" applyBorder="1"/>
    <xf numFmtId="164" fontId="6" fillId="13" borderId="57" xfId="0" applyNumberFormat="1" applyFont="1" applyFill="1" applyBorder="1"/>
    <xf numFmtId="0" fontId="0" fillId="28" borderId="25" xfId="0" applyFill="1" applyBorder="1"/>
    <xf numFmtId="0" fontId="20" fillId="28" borderId="26" xfId="0" applyFont="1" applyFill="1" applyBorder="1"/>
    <xf numFmtId="0" fontId="20" fillId="28" borderId="8" xfId="0" applyFont="1" applyFill="1" applyBorder="1"/>
    <xf numFmtId="0" fontId="20" fillId="28" borderId="9" xfId="0" applyFont="1" applyFill="1" applyBorder="1"/>
    <xf numFmtId="0" fontId="20" fillId="7" borderId="8" xfId="0" applyFont="1" applyFill="1" applyBorder="1"/>
    <xf numFmtId="0" fontId="27" fillId="7" borderId="9" xfId="1" applyNumberFormat="1" applyFont="1" applyFill="1" applyBorder="1" applyAlignment="1">
      <alignment horizontal="right"/>
    </xf>
    <xf numFmtId="0" fontId="27" fillId="4" borderId="9" xfId="1" applyNumberFormat="1" applyFont="1" applyFill="1" applyBorder="1" applyAlignment="1">
      <alignment horizontal="right"/>
    </xf>
    <xf numFmtId="0" fontId="20" fillId="7" borderId="9" xfId="0" applyFont="1" applyFill="1" applyBorder="1"/>
    <xf numFmtId="0" fontId="0" fillId="7" borderId="25" xfId="0" applyFill="1" applyBorder="1"/>
    <xf numFmtId="0" fontId="20" fillId="7" borderId="26" xfId="0" applyFont="1" applyFill="1" applyBorder="1"/>
    <xf numFmtId="0" fontId="0" fillId="8" borderId="25" xfId="0" applyFill="1" applyBorder="1"/>
    <xf numFmtId="0" fontId="20" fillId="8" borderId="26" xfId="0" applyFont="1" applyFill="1" applyBorder="1"/>
    <xf numFmtId="0" fontId="20" fillId="8" borderId="8" xfId="0" applyFont="1" applyFill="1" applyBorder="1"/>
    <xf numFmtId="0" fontId="20" fillId="8" borderId="9" xfId="0" applyFont="1" applyFill="1" applyBorder="1"/>
    <xf numFmtId="0" fontId="20" fillId="4" borderId="28" xfId="0" applyFont="1" applyFill="1" applyBorder="1"/>
    <xf numFmtId="0" fontId="20" fillId="4" borderId="64" xfId="0" applyFont="1" applyFill="1" applyBorder="1"/>
    <xf numFmtId="0" fontId="20" fillId="4" borderId="65" xfId="0" applyFont="1" applyFill="1" applyBorder="1"/>
    <xf numFmtId="0" fontId="0" fillId="8" borderId="23" xfId="0" applyFill="1" applyBorder="1"/>
    <xf numFmtId="0" fontId="0" fillId="8" borderId="39" xfId="0" applyFill="1" applyBorder="1"/>
    <xf numFmtId="0" fontId="0" fillId="8" borderId="27" xfId="0" applyFill="1" applyBorder="1"/>
    <xf numFmtId="0" fontId="0" fillId="8" borderId="10" xfId="0" applyFill="1" applyBorder="1"/>
    <xf numFmtId="0" fontId="0" fillId="8" borderId="12" xfId="0" applyFill="1" applyBorder="1"/>
    <xf numFmtId="0" fontId="27" fillId="4" borderId="65" xfId="1" applyNumberFormat="1" applyFont="1" applyFill="1" applyBorder="1" applyAlignment="1">
      <alignment horizontal="right"/>
    </xf>
    <xf numFmtId="0" fontId="0" fillId="7" borderId="23" xfId="0" applyFill="1" applyBorder="1"/>
    <xf numFmtId="0" fontId="0" fillId="7" borderId="39" xfId="0" applyFill="1" applyBorder="1"/>
    <xf numFmtId="0" fontId="0" fillId="7" borderId="27" xfId="0" applyFill="1" applyBorder="1"/>
    <xf numFmtId="0" fontId="0" fillId="7" borderId="10" xfId="0" applyFill="1" applyBorder="1"/>
    <xf numFmtId="0" fontId="0" fillId="7" borderId="12" xfId="0" applyFill="1" applyBorder="1"/>
    <xf numFmtId="0" fontId="0" fillId="28" borderId="23" xfId="0" applyFill="1" applyBorder="1"/>
    <xf numFmtId="0" fontId="0" fillId="28" borderId="39" xfId="0" applyFill="1" applyBorder="1"/>
    <xf numFmtId="0" fontId="0" fillId="28" borderId="27" xfId="0" applyFill="1" applyBorder="1"/>
    <xf numFmtId="0" fontId="0" fillId="28" borderId="10" xfId="0" applyFill="1" applyBorder="1"/>
    <xf numFmtId="0" fontId="0" fillId="28" borderId="12" xfId="0" applyFill="1" applyBorder="1"/>
    <xf numFmtId="3" fontId="6" fillId="13" borderId="54" xfId="0" applyNumberFormat="1" applyFont="1" applyFill="1" applyBorder="1"/>
    <xf numFmtId="9" fontId="6" fillId="13" borderId="57" xfId="1" applyFont="1" applyFill="1" applyBorder="1"/>
    <xf numFmtId="0" fontId="0" fillId="17" borderId="0" xfId="0" applyFill="1" applyBorder="1" applyAlignment="1"/>
    <xf numFmtId="0" fontId="0" fillId="0" borderId="0" xfId="0" applyFill="1" applyBorder="1" applyAlignment="1"/>
    <xf numFmtId="0" fontId="0" fillId="16" borderId="0" xfId="0" applyFill="1" applyBorder="1" applyAlignment="1"/>
    <xf numFmtId="0" fontId="0" fillId="11" borderId="0" xfId="0" applyFill="1" applyBorder="1" applyAlignment="1">
      <alignment horizontal="left"/>
    </xf>
    <xf numFmtId="165" fontId="0" fillId="4" borderId="8" xfId="0" applyNumberFormat="1" applyFill="1" applyBorder="1"/>
    <xf numFmtId="0" fontId="12" fillId="17" borderId="40" xfId="0" applyFont="1" applyFill="1" applyBorder="1" applyAlignment="1">
      <alignment horizontal="center"/>
    </xf>
    <xf numFmtId="0" fontId="12" fillId="17" borderId="41" xfId="0" applyFont="1" applyFill="1" applyBorder="1" applyAlignment="1">
      <alignment horizontal="center"/>
    </xf>
    <xf numFmtId="165" fontId="0" fillId="28" borderId="8" xfId="0" applyNumberFormat="1" applyFill="1" applyBorder="1"/>
    <xf numFmtId="0" fontId="3" fillId="28" borderId="9" xfId="0" applyFont="1" applyFill="1" applyBorder="1" applyAlignment="1">
      <alignment horizontal="left"/>
    </xf>
    <xf numFmtId="165" fontId="0" fillId="21" borderId="8" xfId="0" applyNumberFormat="1" applyFill="1" applyBorder="1"/>
    <xf numFmtId="0" fontId="3" fillId="21" borderId="9" xfId="0" applyFont="1" applyFill="1" applyBorder="1" applyAlignment="1">
      <alignment horizontal="left"/>
    </xf>
    <xf numFmtId="0" fontId="12" fillId="22" borderId="40" xfId="0" applyNumberFormat="1" applyFont="1" applyFill="1" applyBorder="1" applyAlignment="1">
      <alignment horizontal="center"/>
    </xf>
    <xf numFmtId="0" fontId="12" fillId="22" borderId="41" xfId="0" applyNumberFormat="1" applyFont="1" applyFill="1" applyBorder="1" applyAlignment="1">
      <alignment horizontal="center"/>
    </xf>
    <xf numFmtId="165" fontId="0" fillId="4" borderId="64" xfId="0" applyNumberFormat="1" applyFill="1" applyBorder="1"/>
    <xf numFmtId="165" fontId="0" fillId="8" borderId="23" xfId="0" applyNumberFormat="1" applyFill="1" applyBorder="1"/>
    <xf numFmtId="0" fontId="3" fillId="8" borderId="39" xfId="0" applyFont="1" applyFill="1" applyBorder="1" applyAlignment="1">
      <alignment horizontal="left"/>
    </xf>
    <xf numFmtId="165" fontId="0" fillId="8" borderId="10" xfId="0" applyNumberFormat="1" applyFill="1" applyBorder="1"/>
    <xf numFmtId="0" fontId="3" fillId="8" borderId="12" xfId="0" applyFont="1" applyFill="1" applyBorder="1" applyAlignment="1">
      <alignment horizontal="left"/>
    </xf>
    <xf numFmtId="165" fontId="0" fillId="7" borderId="23" xfId="0" applyNumberFormat="1" applyFill="1" applyBorder="1"/>
    <xf numFmtId="0" fontId="3" fillId="7" borderId="39" xfId="0" applyFont="1" applyFill="1" applyBorder="1" applyAlignment="1">
      <alignment horizontal="left"/>
    </xf>
    <xf numFmtId="165" fontId="0" fillId="7" borderId="10" xfId="0" applyNumberFormat="1" applyFill="1" applyBorder="1"/>
    <xf numFmtId="0" fontId="3" fillId="7" borderId="12" xfId="0" applyFont="1" applyFill="1" applyBorder="1" applyAlignment="1">
      <alignment horizontal="left"/>
    </xf>
    <xf numFmtId="165" fontId="0" fillId="28" borderId="23" xfId="0" applyNumberFormat="1" applyFill="1" applyBorder="1"/>
    <xf numFmtId="0" fontId="3" fillId="28" borderId="39" xfId="0" applyFont="1" applyFill="1" applyBorder="1" applyAlignment="1">
      <alignment horizontal="left"/>
    </xf>
    <xf numFmtId="165" fontId="0" fillId="28" borderId="10" xfId="0" applyNumberFormat="1" applyFill="1" applyBorder="1"/>
    <xf numFmtId="0" fontId="3" fillId="28" borderId="12" xfId="0" applyFont="1" applyFill="1" applyBorder="1" applyAlignment="1">
      <alignment horizontal="left"/>
    </xf>
    <xf numFmtId="0" fontId="62" fillId="0" borderId="28" xfId="0" applyFont="1" applyFill="1" applyBorder="1" applyAlignment="1">
      <alignment vertical="center"/>
    </xf>
    <xf numFmtId="165" fontId="0" fillId="21" borderId="23" xfId="0" applyNumberFormat="1" applyFill="1" applyBorder="1"/>
    <xf numFmtId="0" fontId="3" fillId="21" borderId="39" xfId="0" applyFont="1" applyFill="1" applyBorder="1" applyAlignment="1">
      <alignment horizontal="left"/>
    </xf>
    <xf numFmtId="0" fontId="59" fillId="21" borderId="27" xfId="0" applyFont="1" applyFill="1" applyBorder="1" applyAlignment="1">
      <alignment vertical="center"/>
    </xf>
    <xf numFmtId="165" fontId="0" fillId="21" borderId="10" xfId="0" applyNumberFormat="1" applyFill="1" applyBorder="1"/>
    <xf numFmtId="0" fontId="3" fillId="21" borderId="12" xfId="0" applyFont="1" applyFill="1" applyBorder="1" applyAlignment="1">
      <alignment horizontal="left"/>
    </xf>
    <xf numFmtId="3" fontId="3" fillId="13" borderId="10" xfId="0" applyNumberFormat="1" applyFont="1" applyFill="1" applyBorder="1"/>
    <xf numFmtId="164" fontId="3" fillId="13" borderId="12" xfId="1" applyNumberFormat="1" applyFont="1" applyFill="1" applyBorder="1"/>
    <xf numFmtId="3" fontId="0" fillId="0" borderId="52" xfId="0" applyNumberFormat="1" applyFill="1" applyBorder="1"/>
    <xf numFmtId="3" fontId="3" fillId="13" borderId="54" xfId="0" applyNumberFormat="1" applyFont="1" applyFill="1" applyBorder="1"/>
    <xf numFmtId="164" fontId="3" fillId="13" borderId="57" xfId="1" applyNumberFormat="1" applyFont="1" applyFill="1" applyBorder="1"/>
    <xf numFmtId="3" fontId="3" fillId="13" borderId="69" xfId="0" applyNumberFormat="1" applyFont="1" applyFill="1" applyBorder="1"/>
    <xf numFmtId="164" fontId="3" fillId="13" borderId="43" xfId="1" applyNumberFormat="1" applyFont="1" applyFill="1" applyBorder="1"/>
    <xf numFmtId="3" fontId="3" fillId="13" borderId="43" xfId="0" applyNumberFormat="1" applyFont="1" applyFill="1" applyBorder="1"/>
    <xf numFmtId="164" fontId="3" fillId="13" borderId="46" xfId="1" applyNumberFormat="1" applyFont="1" applyFill="1" applyBorder="1"/>
    <xf numFmtId="3" fontId="3" fillId="13" borderId="42" xfId="0" applyNumberFormat="1" applyFont="1" applyFill="1" applyBorder="1"/>
    <xf numFmtId="164" fontId="3" fillId="13" borderId="73" xfId="1" applyNumberFormat="1" applyFont="1" applyFill="1" applyBorder="1"/>
    <xf numFmtId="0" fontId="0" fillId="7" borderId="26" xfId="0" applyFont="1" applyFill="1" applyBorder="1" applyAlignment="1">
      <alignment horizontal="left"/>
    </xf>
    <xf numFmtId="0" fontId="0" fillId="8" borderId="26" xfId="0" applyFont="1" applyFill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0" fontId="0" fillId="21" borderId="25" xfId="0" applyFont="1" applyFill="1" applyBorder="1" applyAlignment="1">
      <alignment horizontal="left" wrapText="1"/>
    </xf>
    <xf numFmtId="0" fontId="3" fillId="13" borderId="27" xfId="0" applyFont="1" applyFill="1" applyBorder="1"/>
    <xf numFmtId="0" fontId="3" fillId="13" borderId="50" xfId="0" applyFont="1" applyFill="1" applyBorder="1"/>
    <xf numFmtId="3" fontId="0" fillId="13" borderId="54" xfId="0" applyNumberFormat="1" applyFill="1" applyBorder="1"/>
    <xf numFmtId="164" fontId="0" fillId="13" borderId="57" xfId="1" applyNumberFormat="1" applyFont="1" applyFill="1" applyBorder="1"/>
    <xf numFmtId="0" fontId="0" fillId="21" borderId="27" xfId="0" applyFont="1" applyFill="1" applyBorder="1" applyAlignment="1">
      <alignment horizontal="left"/>
    </xf>
    <xf numFmtId="0" fontId="0" fillId="6" borderId="25" xfId="0" applyFont="1" applyFill="1" applyBorder="1" applyAlignment="1">
      <alignment horizontal="left" wrapText="1"/>
    </xf>
    <xf numFmtId="0" fontId="13" fillId="17" borderId="40" xfId="0" applyFont="1" applyFill="1" applyBorder="1" applyAlignment="1">
      <alignment horizontal="center"/>
    </xf>
    <xf numFmtId="0" fontId="13" fillId="17" borderId="41" xfId="0" applyFont="1" applyFill="1" applyBorder="1" applyAlignment="1">
      <alignment horizontal="center"/>
    </xf>
    <xf numFmtId="165" fontId="0" fillId="6" borderId="23" xfId="0" applyNumberFormat="1" applyFill="1" applyBorder="1"/>
    <xf numFmtId="0" fontId="3" fillId="6" borderId="39" xfId="0" applyFont="1" applyFill="1" applyBorder="1" applyAlignment="1">
      <alignment horizontal="left"/>
    </xf>
    <xf numFmtId="0" fontId="0" fillId="6" borderId="27" xfId="0" applyFont="1" applyFill="1" applyBorder="1" applyAlignment="1">
      <alignment horizontal="left"/>
    </xf>
    <xf numFmtId="165" fontId="0" fillId="6" borderId="10" xfId="0" applyNumberFormat="1" applyFill="1" applyBorder="1"/>
    <xf numFmtId="0" fontId="3" fillId="6" borderId="12" xfId="0" applyFont="1" applyFill="1" applyBorder="1" applyAlignment="1">
      <alignment horizontal="left"/>
    </xf>
    <xf numFmtId="0" fontId="0" fillId="7" borderId="25" xfId="0" applyFont="1" applyFill="1" applyBorder="1" applyAlignment="1">
      <alignment horizontal="left" wrapText="1"/>
    </xf>
    <xf numFmtId="165" fontId="0" fillId="7" borderId="64" xfId="0" applyNumberFormat="1" applyFill="1" applyBorder="1"/>
    <xf numFmtId="0" fontId="3" fillId="7" borderId="65" xfId="0" applyFont="1" applyFill="1" applyBorder="1" applyAlignment="1">
      <alignment horizontal="left"/>
    </xf>
    <xf numFmtId="0" fontId="13" fillId="16" borderId="29" xfId="0" applyFont="1" applyFill="1" applyBorder="1" applyAlignment="1">
      <alignment horizontal="center"/>
    </xf>
    <xf numFmtId="0" fontId="13" fillId="16" borderId="47" xfId="0" applyFont="1" applyFill="1" applyBorder="1" applyAlignment="1">
      <alignment horizontal="center"/>
    </xf>
    <xf numFmtId="0" fontId="0" fillId="8" borderId="25" xfId="0" applyFont="1" applyFill="1" applyBorder="1" applyAlignment="1">
      <alignment horizontal="left" wrapText="1"/>
    </xf>
    <xf numFmtId="165" fontId="0" fillId="8" borderId="64" xfId="0" applyNumberFormat="1" applyFill="1" applyBorder="1"/>
    <xf numFmtId="0" fontId="3" fillId="8" borderId="65" xfId="0" applyFont="1" applyFill="1" applyBorder="1" applyAlignment="1">
      <alignment horizontal="left"/>
    </xf>
    <xf numFmtId="0" fontId="13" fillId="11" borderId="29" xfId="0" applyFont="1" applyFill="1" applyBorder="1" applyAlignment="1">
      <alignment horizontal="center"/>
    </xf>
    <xf numFmtId="0" fontId="13" fillId="11" borderId="47" xfId="0" applyFont="1" applyFill="1" applyBorder="1" applyAlignment="1">
      <alignment horizontal="center"/>
    </xf>
    <xf numFmtId="164" fontId="0" fillId="19" borderId="53" xfId="1" applyNumberFormat="1" applyFont="1" applyFill="1" applyBorder="1"/>
    <xf numFmtId="3" fontId="0" fillId="0" borderId="23" xfId="0" applyNumberFormat="1" applyFill="1" applyBorder="1"/>
    <xf numFmtId="3" fontId="3" fillId="13" borderId="54" xfId="1" applyNumberFormat="1" applyFont="1" applyFill="1" applyBorder="1"/>
    <xf numFmtId="3" fontId="0" fillId="0" borderId="33" xfId="0" applyNumberFormat="1" applyFill="1" applyBorder="1"/>
    <xf numFmtId="165" fontId="0" fillId="6" borderId="62" xfId="0" applyNumberFormat="1" applyFill="1" applyBorder="1"/>
    <xf numFmtId="165" fontId="0" fillId="6" borderId="15" xfId="0" applyNumberFormat="1" applyFill="1" applyBorder="1"/>
    <xf numFmtId="0" fontId="59" fillId="30" borderId="26" xfId="0" applyFont="1" applyFill="1" applyBorder="1" applyAlignment="1">
      <alignment vertical="center"/>
    </xf>
    <xf numFmtId="0" fontId="59" fillId="0" borderId="28" xfId="0" applyFont="1" applyBorder="1" applyAlignment="1">
      <alignment vertical="center"/>
    </xf>
    <xf numFmtId="0" fontId="0" fillId="0" borderId="0" xfId="0" applyFont="1"/>
    <xf numFmtId="164" fontId="0" fillId="0" borderId="26" xfId="1" applyNumberFormat="1" applyFont="1" applyBorder="1"/>
    <xf numFmtId="164" fontId="0" fillId="0" borderId="28" xfId="1" applyNumberFormat="1" applyFont="1" applyBorder="1"/>
    <xf numFmtId="0" fontId="13" fillId="17" borderId="50" xfId="1" applyNumberFormat="1" applyFont="1" applyFill="1" applyBorder="1" applyAlignment="1">
      <alignment horizontal="center"/>
    </xf>
    <xf numFmtId="0" fontId="13" fillId="17" borderId="50" xfId="0" applyNumberFormat="1" applyFont="1" applyFill="1" applyBorder="1" applyAlignment="1">
      <alignment horizontal="center"/>
    </xf>
    <xf numFmtId="164" fontId="3" fillId="23" borderId="50" xfId="0" applyNumberFormat="1" applyFont="1" applyFill="1" applyBorder="1"/>
    <xf numFmtId="0" fontId="59" fillId="0" borderId="16" xfId="0" applyFont="1" applyBorder="1" applyAlignment="1">
      <alignment vertical="center"/>
    </xf>
    <xf numFmtId="0" fontId="59" fillId="0" borderId="34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0" fontId="13" fillId="11" borderId="50" xfId="1" applyNumberFormat="1" applyFont="1" applyFill="1" applyBorder="1" applyAlignment="1">
      <alignment horizontal="center"/>
    </xf>
    <xf numFmtId="0" fontId="13" fillId="11" borderId="50" xfId="0" applyNumberFormat="1" applyFont="1" applyFill="1" applyBorder="1" applyAlignment="1">
      <alignment horizontal="center"/>
    </xf>
    <xf numFmtId="0" fontId="13" fillId="16" borderId="50" xfId="1" applyNumberFormat="1" applyFont="1" applyFill="1" applyBorder="1" applyAlignment="1">
      <alignment horizontal="center"/>
    </xf>
    <xf numFmtId="0" fontId="13" fillId="16" borderId="50" xfId="0" applyNumberFormat="1" applyFont="1" applyFill="1" applyBorder="1" applyAlignment="1">
      <alignment horizontal="center"/>
    </xf>
    <xf numFmtId="164" fontId="0" fillId="19" borderId="26" xfId="1" applyNumberFormat="1" applyFont="1" applyFill="1" applyBorder="1"/>
    <xf numFmtId="164" fontId="0" fillId="19" borderId="51" xfId="1" applyNumberFormat="1" applyFont="1" applyFill="1" applyBorder="1"/>
    <xf numFmtId="0" fontId="13" fillId="17" borderId="59" xfId="0" applyFont="1" applyFill="1" applyBorder="1" applyAlignment="1">
      <alignment horizontal="center"/>
    </xf>
    <xf numFmtId="0" fontId="11" fillId="0" borderId="26" xfId="0" applyFont="1" applyBorder="1"/>
    <xf numFmtId="0" fontId="13" fillId="16" borderId="59" xfId="0" applyFont="1" applyFill="1" applyBorder="1" applyAlignment="1">
      <alignment horizontal="center"/>
    </xf>
    <xf numFmtId="0" fontId="13" fillId="11" borderId="59" xfId="0" applyFont="1" applyFill="1" applyBorder="1" applyAlignment="1">
      <alignment horizontal="center"/>
    </xf>
    <xf numFmtId="0" fontId="13" fillId="17" borderId="54" xfId="1" applyNumberFormat="1" applyFont="1" applyFill="1" applyBorder="1" applyAlignment="1">
      <alignment horizontal="center"/>
    </xf>
    <xf numFmtId="0" fontId="13" fillId="17" borderId="43" xfId="1" applyNumberFormat="1" applyFont="1" applyFill="1" applyBorder="1" applyAlignment="1">
      <alignment horizontal="center"/>
    </xf>
    <xf numFmtId="0" fontId="13" fillId="17" borderId="43" xfId="0" applyNumberFormat="1" applyFont="1" applyFill="1" applyBorder="1" applyAlignment="1">
      <alignment horizontal="center"/>
    </xf>
    <xf numFmtId="0" fontId="13" fillId="17" borderId="57" xfId="1" applyNumberFormat="1" applyFont="1" applyFill="1" applyBorder="1" applyAlignment="1">
      <alignment horizontal="center"/>
    </xf>
    <xf numFmtId="0" fontId="59" fillId="19" borderId="51" xfId="0" applyFont="1" applyFill="1" applyBorder="1" applyAlignment="1">
      <alignment vertical="center"/>
    </xf>
    <xf numFmtId="164" fontId="0" fillId="19" borderId="13" xfId="1" applyNumberFormat="1" applyFont="1" applyFill="1" applyBorder="1"/>
    <xf numFmtId="3" fontId="3" fillId="13" borderId="50" xfId="0" applyNumberFormat="1" applyFont="1" applyFill="1" applyBorder="1" applyAlignment="1">
      <alignment horizontal="left"/>
    </xf>
    <xf numFmtId="164" fontId="3" fillId="13" borderId="73" xfId="0" applyNumberFormat="1" applyFont="1" applyFill="1" applyBorder="1"/>
    <xf numFmtId="164" fontId="3" fillId="13" borderId="50" xfId="0" applyNumberFormat="1" applyFont="1" applyFill="1" applyBorder="1"/>
    <xf numFmtId="0" fontId="59" fillId="19" borderId="34" xfId="0" applyFont="1" applyFill="1" applyBorder="1" applyAlignment="1">
      <alignment vertical="center"/>
    </xf>
    <xf numFmtId="0" fontId="59" fillId="19" borderId="21" xfId="0" applyFont="1" applyFill="1" applyBorder="1" applyAlignment="1">
      <alignment vertical="center"/>
    </xf>
    <xf numFmtId="3" fontId="3" fillId="13" borderId="42" xfId="0" applyNumberFormat="1" applyFont="1" applyFill="1" applyBorder="1" applyAlignment="1">
      <alignment horizontal="left"/>
    </xf>
    <xf numFmtId="0" fontId="10" fillId="13" borderId="50" xfId="0" applyFont="1" applyFill="1" applyBorder="1"/>
    <xf numFmtId="164" fontId="3" fillId="13" borderId="57" xfId="0" applyNumberFormat="1" applyFont="1" applyFill="1" applyBorder="1"/>
    <xf numFmtId="164" fontId="0" fillId="19" borderId="8" xfId="1" applyNumberFormat="1" applyFont="1" applyFill="1" applyBorder="1"/>
    <xf numFmtId="164" fontId="0" fillId="19" borderId="52" xfId="1" applyNumberFormat="1" applyFont="1" applyFill="1" applyBorder="1"/>
    <xf numFmtId="0" fontId="10" fillId="13" borderId="42" xfId="0" applyFont="1" applyFill="1" applyBorder="1"/>
    <xf numFmtId="0" fontId="10" fillId="5" borderId="42" xfId="0" applyFont="1" applyFill="1" applyBorder="1"/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0" fillId="4" borderId="0" xfId="0" applyFill="1"/>
    <xf numFmtId="0" fontId="0" fillId="0" borderId="25" xfId="0" applyFill="1" applyBorder="1"/>
    <xf numFmtId="3" fontId="45" fillId="19" borderId="26" xfId="0" applyNumberFormat="1" applyFont="1" applyFill="1" applyBorder="1"/>
    <xf numFmtId="3" fontId="46" fillId="0" borderId="26" xfId="0" applyNumberFormat="1" applyFont="1" applyFill="1" applyBorder="1"/>
    <xf numFmtId="3" fontId="34" fillId="19" borderId="27" xfId="0" applyNumberFormat="1" applyFont="1" applyFill="1" applyBorder="1"/>
    <xf numFmtId="165" fontId="0" fillId="0" borderId="25" xfId="0" applyNumberFormat="1" applyFill="1" applyBorder="1"/>
    <xf numFmtId="165" fontId="0" fillId="19" borderId="26" xfId="0" applyNumberFormat="1" applyFill="1" applyBorder="1"/>
    <xf numFmtId="165" fontId="0" fillId="0" borderId="26" xfId="0" applyNumberFormat="1" applyFill="1" applyBorder="1"/>
    <xf numFmtId="165" fontId="0" fillId="19" borderId="27" xfId="0" applyNumberFormat="1" applyFill="1" applyBorder="1"/>
    <xf numFmtId="0" fontId="13" fillId="22" borderId="5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left"/>
    </xf>
    <xf numFmtId="164" fontId="40" fillId="0" borderId="9" xfId="1" applyNumberFormat="1" applyFont="1" applyBorder="1"/>
    <xf numFmtId="164" fontId="39" fillId="0" borderId="9" xfId="1" applyNumberFormat="1" applyFont="1" applyBorder="1"/>
    <xf numFmtId="164" fontId="40" fillId="19" borderId="9" xfId="1" applyNumberFormat="1" applyFont="1" applyFill="1" applyBorder="1"/>
    <xf numFmtId="164" fontId="39" fillId="19" borderId="9" xfId="1" applyNumberFormat="1" applyFont="1" applyFill="1" applyBorder="1"/>
    <xf numFmtId="164" fontId="39" fillId="0" borderId="53" xfId="1" applyNumberFormat="1" applyFont="1" applyBorder="1"/>
    <xf numFmtId="0" fontId="3" fillId="13" borderId="42" xfId="0" applyFont="1" applyFill="1" applyBorder="1" applyAlignment="1">
      <alignment horizontal="left"/>
    </xf>
    <xf numFmtId="0" fontId="3" fillId="0" borderId="64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0" fillId="17" borderId="0" xfId="0" applyFont="1" applyFill="1"/>
    <xf numFmtId="164" fontId="41" fillId="0" borderId="3" xfId="1" applyNumberFormat="1" applyFont="1" applyBorder="1"/>
    <xf numFmtId="164" fontId="42" fillId="0" borderId="3" xfId="1" applyNumberFormat="1" applyFont="1" applyBorder="1"/>
    <xf numFmtId="164" fontId="41" fillId="0" borderId="9" xfId="1" applyNumberFormat="1" applyFont="1" applyBorder="1"/>
    <xf numFmtId="164" fontId="42" fillId="0" borderId="9" xfId="1" applyNumberFormat="1" applyFont="1" applyBorder="1"/>
    <xf numFmtId="164" fontId="41" fillId="19" borderId="9" xfId="1" applyNumberFormat="1" applyFont="1" applyFill="1" applyBorder="1"/>
    <xf numFmtId="164" fontId="42" fillId="19" borderId="9" xfId="1" applyNumberFormat="1" applyFont="1" applyFill="1" applyBorder="1"/>
    <xf numFmtId="9" fontId="67" fillId="13" borderId="57" xfId="1" applyFont="1" applyFill="1" applyBorder="1"/>
    <xf numFmtId="3" fontId="3" fillId="13" borderId="26" xfId="0" applyNumberFormat="1" applyFont="1" applyFill="1" applyBorder="1"/>
    <xf numFmtId="9" fontId="68" fillId="13" borderId="26" xfId="1" applyFont="1" applyFill="1" applyBorder="1"/>
    <xf numFmtId="9" fontId="68" fillId="13" borderId="51" xfId="1" applyFont="1" applyFill="1" applyBorder="1"/>
    <xf numFmtId="0" fontId="31" fillId="0" borderId="72" xfId="0" applyFont="1" applyBorder="1" applyAlignment="1">
      <alignment horizontal="center"/>
    </xf>
    <xf numFmtId="164" fontId="41" fillId="19" borderId="3" xfId="1" applyNumberFormat="1" applyFont="1" applyFill="1" applyBorder="1"/>
    <xf numFmtId="164" fontId="42" fillId="19" borderId="3" xfId="1" applyNumberFormat="1" applyFont="1" applyFill="1" applyBorder="1"/>
    <xf numFmtId="164" fontId="42" fillId="0" borderId="32" xfId="1" applyNumberFormat="1" applyFont="1" applyBorder="1"/>
    <xf numFmtId="164" fontId="42" fillId="0" borderId="53" xfId="1" applyNumberFormat="1" applyFont="1" applyBorder="1"/>
    <xf numFmtId="9" fontId="66" fillId="13" borderId="46" xfId="1" applyFont="1" applyFill="1" applyBorder="1"/>
    <xf numFmtId="9" fontId="66" fillId="13" borderId="57" xfId="1" applyFont="1" applyFill="1" applyBorder="1"/>
    <xf numFmtId="3" fontId="3" fillId="13" borderId="73" xfId="0" applyNumberFormat="1" applyFont="1" applyFill="1" applyBorder="1"/>
    <xf numFmtId="0" fontId="3" fillId="13" borderId="14" xfId="0" applyFont="1" applyFill="1" applyBorder="1" applyAlignment="1">
      <alignment horizontal="center"/>
    </xf>
    <xf numFmtId="3" fontId="3" fillId="13" borderId="48" xfId="0" applyNumberFormat="1" applyFont="1" applyFill="1" applyBorder="1"/>
    <xf numFmtId="9" fontId="69" fillId="13" borderId="48" xfId="1" applyFont="1" applyFill="1" applyBorder="1"/>
    <xf numFmtId="9" fontId="69" fillId="13" borderId="13" xfId="1" applyFont="1" applyFill="1" applyBorder="1"/>
    <xf numFmtId="9" fontId="74" fillId="13" borderId="26" xfId="1" applyFont="1" applyFill="1" applyBorder="1"/>
    <xf numFmtId="9" fontId="74" fillId="13" borderId="51" xfId="1" applyFont="1" applyFill="1" applyBorder="1"/>
    <xf numFmtId="164" fontId="71" fillId="0" borderId="9" xfId="1" applyNumberFormat="1" applyFont="1" applyBorder="1"/>
    <xf numFmtId="164" fontId="72" fillId="0" borderId="9" xfId="1" applyNumberFormat="1" applyFont="1" applyBorder="1"/>
    <xf numFmtId="164" fontId="71" fillId="19" borderId="9" xfId="1" applyNumberFormat="1" applyFont="1" applyFill="1" applyBorder="1"/>
    <xf numFmtId="164" fontId="72" fillId="19" borderId="9" xfId="1" applyNumberFormat="1" applyFont="1" applyFill="1" applyBorder="1"/>
    <xf numFmtId="164" fontId="72" fillId="0" borderId="53" xfId="1" applyNumberFormat="1" applyFont="1" applyBorder="1"/>
    <xf numFmtId="9" fontId="71" fillId="13" borderId="57" xfId="1" applyFont="1" applyFill="1" applyBorder="1"/>
    <xf numFmtId="0" fontId="3" fillId="0" borderId="65" xfId="0" applyFont="1" applyBorder="1" applyAlignment="1">
      <alignment horizontal="center"/>
    </xf>
    <xf numFmtId="0" fontId="0" fillId="11" borderId="0" xfId="0" applyFont="1" applyFill="1"/>
    <xf numFmtId="0" fontId="0" fillId="19" borderId="34" xfId="0" applyFill="1" applyBorder="1"/>
    <xf numFmtId="0" fontId="0" fillId="19" borderId="21" xfId="0" applyFill="1" applyBorder="1"/>
    <xf numFmtId="164" fontId="0" fillId="0" borderId="8" xfId="1" applyNumberFormat="1" applyFont="1" applyFill="1" applyBorder="1"/>
    <xf numFmtId="164" fontId="0" fillId="13" borderId="54" xfId="0" applyNumberFormat="1" applyFill="1" applyBorder="1" applyAlignment="1">
      <alignment horizontal="right"/>
    </xf>
    <xf numFmtId="164" fontId="0" fillId="13" borderId="57" xfId="0" applyNumberFormat="1" applyFill="1" applyBorder="1" applyAlignment="1">
      <alignment horizontal="right"/>
    </xf>
    <xf numFmtId="0" fontId="0" fillId="0" borderId="20" xfId="0" applyBorder="1"/>
    <xf numFmtId="164" fontId="0" fillId="0" borderId="64" xfId="1" applyNumberFormat="1" applyFont="1" applyFill="1" applyBorder="1"/>
    <xf numFmtId="0" fontId="0" fillId="10" borderId="42" xfId="0" applyFont="1" applyFill="1" applyBorder="1"/>
    <xf numFmtId="0" fontId="3" fillId="10" borderId="54" xfId="1" applyNumberFormat="1" applyFont="1" applyFill="1" applyBorder="1" applyAlignment="1">
      <alignment horizontal="right"/>
    </xf>
    <xf numFmtId="0" fontId="3" fillId="10" borderId="57" xfId="1" applyNumberFormat="1" applyFont="1" applyFill="1" applyBorder="1" applyAlignment="1">
      <alignment horizontal="right"/>
    </xf>
    <xf numFmtId="165" fontId="3" fillId="10" borderId="54" xfId="0" applyNumberFormat="1" applyFont="1" applyFill="1" applyBorder="1"/>
    <xf numFmtId="165" fontId="3" fillId="10" borderId="57" xfId="0" applyNumberFormat="1" applyFont="1" applyFill="1" applyBorder="1"/>
    <xf numFmtId="0" fontId="0" fillId="0" borderId="0" xfId="0" applyBorder="1" applyAlignment="1">
      <alignment vertical="top" wrapText="1"/>
    </xf>
    <xf numFmtId="0" fontId="75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center" wrapText="1"/>
    </xf>
    <xf numFmtId="3" fontId="45" fillId="0" borderId="16" xfId="0" applyNumberFormat="1" applyFont="1" applyBorder="1"/>
    <xf numFmtId="2" fontId="0" fillId="0" borderId="37" xfId="1" applyNumberFormat="1" applyFont="1" applyFill="1" applyBorder="1"/>
    <xf numFmtId="2" fontId="0" fillId="0" borderId="58" xfId="1" applyNumberFormat="1" applyFont="1" applyFill="1" applyBorder="1"/>
    <xf numFmtId="2" fontId="0" fillId="0" borderId="64" xfId="0" applyNumberFormat="1" applyBorder="1"/>
    <xf numFmtId="2" fontId="0" fillId="0" borderId="65" xfId="1" applyNumberFormat="1" applyFont="1" applyBorder="1"/>
    <xf numFmtId="0" fontId="12" fillId="22" borderId="10" xfId="1" applyNumberFormat="1" applyFont="1" applyFill="1" applyBorder="1" applyAlignment="1">
      <alignment horizontal="center"/>
    </xf>
    <xf numFmtId="0" fontId="12" fillId="22" borderId="12" xfId="1" applyNumberFormat="1" applyFont="1" applyFill="1" applyBorder="1" applyAlignment="1">
      <alignment horizontal="center"/>
    </xf>
    <xf numFmtId="3" fontId="34" fillId="0" borderId="21" xfId="0" applyNumberFormat="1" applyFont="1" applyFill="1" applyBorder="1"/>
    <xf numFmtId="2" fontId="0" fillId="0" borderId="52" xfId="0" applyNumberFormat="1" applyBorder="1"/>
    <xf numFmtId="2" fontId="0" fillId="0" borderId="53" xfId="1" applyNumberFormat="1" applyFont="1" applyBorder="1"/>
    <xf numFmtId="2" fontId="0" fillId="13" borderId="54" xfId="0" applyNumberFormat="1" applyFill="1" applyBorder="1" applyAlignment="1">
      <alignment horizontal="right"/>
    </xf>
    <xf numFmtId="2" fontId="0" fillId="13" borderId="57" xfId="1" quotePrefix="1" applyNumberFormat="1" applyFont="1" applyFill="1" applyBorder="1" applyAlignment="1">
      <alignment horizontal="right"/>
    </xf>
    <xf numFmtId="3" fontId="46" fillId="19" borderId="34" xfId="0" applyNumberFormat="1" applyFont="1" applyFill="1" applyBorder="1"/>
    <xf numFmtId="2" fontId="0" fillId="19" borderId="8" xfId="0" applyNumberFormat="1" applyFill="1" applyBorder="1"/>
    <xf numFmtId="2" fontId="0" fillId="19" borderId="9" xfId="1" applyNumberFormat="1" applyFont="1" applyFill="1" applyBorder="1"/>
    <xf numFmtId="0" fontId="0" fillId="0" borderId="0" xfId="0" applyAlignment="1"/>
    <xf numFmtId="0" fontId="26" fillId="0" borderId="0" xfId="0" applyFont="1"/>
    <xf numFmtId="0" fontId="26" fillId="0" borderId="0" xfId="0" applyFont="1" applyAlignment="1">
      <alignment horizontal="left"/>
    </xf>
    <xf numFmtId="164" fontId="11" fillId="0" borderId="1" xfId="1" applyNumberFormat="1" applyFont="1" applyFill="1" applyBorder="1"/>
    <xf numFmtId="0" fontId="78" fillId="0" borderId="0" xfId="2" applyFont="1"/>
    <xf numFmtId="164" fontId="5" fillId="0" borderId="0" xfId="1" applyNumberFormat="1" applyFont="1" applyFill="1"/>
    <xf numFmtId="0" fontId="5" fillId="0" borderId="0" xfId="0" applyFont="1" applyAlignment="1">
      <alignment horizontal="left"/>
    </xf>
    <xf numFmtId="0" fontId="83" fillId="22" borderId="56" xfId="1" applyNumberFormat="1" applyFont="1" applyFill="1" applyBorder="1" applyAlignment="1">
      <alignment horizontal="left"/>
    </xf>
    <xf numFmtId="0" fontId="83" fillId="22" borderId="47" xfId="1" applyNumberFormat="1" applyFont="1" applyFill="1" applyBorder="1" applyAlignment="1">
      <alignment horizontal="left"/>
    </xf>
    <xf numFmtId="0" fontId="3" fillId="29" borderId="0" xfId="0" applyFont="1" applyFill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164" fontId="9" fillId="0" borderId="1" xfId="1" applyNumberFormat="1" applyFont="1" applyBorder="1"/>
    <xf numFmtId="0" fontId="3" fillId="29" borderId="0" xfId="0" applyFont="1" applyFill="1" applyBorder="1" applyAlignment="1">
      <alignment horizontal="center"/>
    </xf>
    <xf numFmtId="0" fontId="0" fillId="0" borderId="16" xfId="0" applyBorder="1"/>
    <xf numFmtId="0" fontId="2" fillId="25" borderId="42" xfId="0" applyFont="1" applyFill="1" applyBorder="1"/>
    <xf numFmtId="164" fontId="9" fillId="0" borderId="9" xfId="1" applyNumberFormat="1" applyFont="1" applyBorder="1"/>
    <xf numFmtId="3" fontId="3" fillId="25" borderId="54" xfId="1" applyNumberFormat="1" applyFont="1" applyFill="1" applyBorder="1"/>
    <xf numFmtId="9" fontId="9" fillId="25" borderId="57" xfId="1" applyFont="1" applyFill="1" applyBorder="1"/>
    <xf numFmtId="0" fontId="20" fillId="19" borderId="35" xfId="0" applyFont="1" applyFill="1" applyBorder="1"/>
    <xf numFmtId="3" fontId="0" fillId="19" borderId="10" xfId="0" applyNumberFormat="1" applyFill="1" applyBorder="1"/>
    <xf numFmtId="164" fontId="9" fillId="19" borderId="12" xfId="1" applyNumberFormat="1" applyFont="1" applyFill="1" applyBorder="1"/>
    <xf numFmtId="3" fontId="3" fillId="25" borderId="56" xfId="1" applyNumberFormat="1" applyFont="1" applyFill="1" applyBorder="1"/>
    <xf numFmtId="9" fontId="9" fillId="25" borderId="67" xfId="1" applyFont="1" applyFill="1" applyBorder="1"/>
    <xf numFmtId="0" fontId="0" fillId="19" borderId="1" xfId="0" applyFill="1" applyBorder="1"/>
    <xf numFmtId="164" fontId="9" fillId="19" borderId="1" xfId="1" applyNumberFormat="1" applyFont="1" applyFill="1" applyBorder="1"/>
    <xf numFmtId="0" fontId="11" fillId="0" borderId="1" xfId="0" applyFont="1" applyFill="1" applyBorder="1"/>
    <xf numFmtId="0" fontId="11" fillId="19" borderId="1" xfId="0" applyFont="1" applyFill="1" applyBorder="1"/>
    <xf numFmtId="0" fontId="2" fillId="25" borderId="1" xfId="0" applyFont="1" applyFill="1" applyBorder="1"/>
    <xf numFmtId="3" fontId="3" fillId="25" borderId="1" xfId="1" applyNumberFormat="1" applyFont="1" applyFill="1" applyBorder="1"/>
    <xf numFmtId="9" fontId="9" fillId="25" borderId="1" xfId="1" applyFont="1" applyFill="1" applyBorder="1"/>
    <xf numFmtId="0" fontId="11" fillId="31" borderId="51" xfId="0" applyFont="1" applyFill="1" applyBorder="1" applyAlignment="1">
      <alignment horizontal="right"/>
    </xf>
    <xf numFmtId="0" fontId="2" fillId="25" borderId="50" xfId="0" applyFont="1" applyFill="1" applyBorder="1"/>
    <xf numFmtId="164" fontId="9" fillId="19" borderId="53" xfId="1" applyNumberFormat="1" applyFont="1" applyFill="1" applyBorder="1"/>
    <xf numFmtId="164" fontId="9" fillId="0" borderId="53" xfId="1" applyNumberFormat="1" applyFont="1" applyBorder="1"/>
    <xf numFmtId="0" fontId="11" fillId="0" borderId="25" xfId="0" applyFont="1" applyFill="1" applyBorder="1" applyAlignment="1"/>
    <xf numFmtId="0" fontId="11" fillId="19" borderId="26" xfId="0" applyFont="1" applyFill="1" applyBorder="1" applyAlignment="1"/>
    <xf numFmtId="0" fontId="11" fillId="0" borderId="26" xfId="0" applyFont="1" applyFill="1" applyBorder="1" applyAlignment="1"/>
    <xf numFmtId="0" fontId="3" fillId="0" borderId="66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4" borderId="1" xfId="0" applyFill="1" applyBorder="1"/>
    <xf numFmtId="0" fontId="0" fillId="4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5" xfId="0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2" borderId="0" xfId="0" applyFill="1"/>
    <xf numFmtId="0" fontId="4" fillId="3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53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3" fillId="2" borderId="32" xfId="1" applyNumberFormat="1" applyFont="1" applyFill="1" applyBorder="1" applyAlignment="1">
      <alignment horizontal="center"/>
    </xf>
    <xf numFmtId="0" fontId="13" fillId="2" borderId="33" xfId="1" applyNumberFormat="1" applyFont="1" applyFill="1" applyBorder="1" applyAlignment="1">
      <alignment horizontal="center"/>
    </xf>
    <xf numFmtId="0" fontId="13" fillId="2" borderId="31" xfId="1" applyNumberFormat="1" applyFont="1" applyFill="1" applyBorder="1" applyAlignment="1">
      <alignment horizontal="center"/>
    </xf>
    <xf numFmtId="0" fontId="13" fillId="2" borderId="0" xfId="1" applyNumberFormat="1" applyFont="1" applyFill="1" applyBorder="1" applyAlignment="1">
      <alignment horizontal="center"/>
    </xf>
    <xf numFmtId="15" fontId="26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center"/>
    </xf>
    <xf numFmtId="0" fontId="3" fillId="18" borderId="5" xfId="1" applyNumberFormat="1" applyFont="1" applyFill="1" applyBorder="1" applyAlignment="1">
      <alignment horizontal="center"/>
    </xf>
    <xf numFmtId="0" fontId="3" fillId="18" borderId="7" xfId="1" applyNumberFormat="1" applyFont="1" applyFill="1" applyBorder="1" applyAlignment="1">
      <alignment horizontal="center"/>
    </xf>
    <xf numFmtId="0" fontId="4" fillId="18" borderId="5" xfId="1" applyNumberFormat="1" applyFont="1" applyFill="1" applyBorder="1" applyAlignment="1">
      <alignment horizontal="center"/>
    </xf>
    <xf numFmtId="0" fontId="4" fillId="18" borderId="7" xfId="1" applyNumberFormat="1" applyFont="1" applyFill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10" borderId="8" xfId="0" applyNumberFormat="1" applyFont="1" applyFill="1" applyBorder="1" applyAlignment="1">
      <alignment horizontal="center"/>
    </xf>
    <xf numFmtId="3" fontId="0" fillId="10" borderId="9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0" fontId="77" fillId="2" borderId="0" xfId="0" applyFont="1" applyFill="1" applyAlignment="1">
      <alignment horizontal="center" vertical="center" wrapText="1"/>
    </xf>
    <xf numFmtId="0" fontId="13" fillId="2" borderId="19" xfId="1" applyNumberFormat="1" applyFont="1" applyFill="1" applyBorder="1" applyAlignment="1">
      <alignment horizontal="center"/>
    </xf>
    <xf numFmtId="0" fontId="4" fillId="29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4" fillId="29" borderId="0" xfId="0" applyFont="1" applyFill="1" applyAlignment="1">
      <alignment horizontal="left" vertical="center" wrapText="1"/>
    </xf>
    <xf numFmtId="0" fontId="13" fillId="2" borderId="38" xfId="1" applyNumberFormat="1" applyFont="1" applyFill="1" applyBorder="1" applyAlignment="1">
      <alignment horizontal="center"/>
    </xf>
    <xf numFmtId="0" fontId="13" fillId="2" borderId="36" xfId="1" applyNumberFormat="1" applyFont="1" applyFill="1" applyBorder="1" applyAlignment="1">
      <alignment horizontal="center"/>
    </xf>
    <xf numFmtId="0" fontId="13" fillId="2" borderId="7" xfId="1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 wrapText="1"/>
    </xf>
    <xf numFmtId="0" fontId="26" fillId="0" borderId="0" xfId="0" applyNumberFormat="1" applyFont="1" applyFill="1" applyBorder="1" applyAlignment="1">
      <alignment horizontal="left" vertical="center" wrapText="1"/>
    </xf>
    <xf numFmtId="0" fontId="13" fillId="2" borderId="6" xfId="1" applyNumberFormat="1" applyFont="1" applyFill="1" applyBorder="1" applyAlignment="1">
      <alignment horizontal="center"/>
    </xf>
    <xf numFmtId="0" fontId="13" fillId="2" borderId="38" xfId="0" applyNumberFormat="1" applyFont="1" applyFill="1" applyBorder="1" applyAlignment="1">
      <alignment horizontal="center"/>
    </xf>
    <xf numFmtId="0" fontId="13" fillId="2" borderId="36" xfId="0" applyNumberFormat="1" applyFont="1" applyFill="1" applyBorder="1" applyAlignment="1">
      <alignment horizontal="center"/>
    </xf>
    <xf numFmtId="3" fontId="3" fillId="10" borderId="10" xfId="0" applyNumberFormat="1" applyFont="1" applyFill="1" applyBorder="1" applyAlignment="1">
      <alignment horizontal="center"/>
    </xf>
    <xf numFmtId="3" fontId="3" fillId="10" borderId="12" xfId="0" applyNumberFormat="1" applyFont="1" applyFill="1" applyBorder="1" applyAlignment="1">
      <alignment horizontal="center"/>
    </xf>
    <xf numFmtId="0" fontId="3" fillId="18" borderId="5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40" xfId="0" applyFont="1" applyFill="1" applyBorder="1" applyAlignment="1">
      <alignment horizontal="center" vertical="center"/>
    </xf>
    <xf numFmtId="0" fontId="3" fillId="18" borderId="41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8" xfId="0" applyBorder="1" applyAlignment="1">
      <alignment horizontal="center"/>
    </xf>
    <xf numFmtId="3" fontId="10" fillId="10" borderId="35" xfId="1" applyNumberFormat="1" applyFont="1" applyFill="1" applyBorder="1" applyAlignment="1">
      <alignment horizontal="center"/>
    </xf>
    <xf numFmtId="3" fontId="10" fillId="10" borderId="49" xfId="1" applyNumberFormat="1" applyFont="1" applyFill="1" applyBorder="1" applyAlignment="1">
      <alignment horizontal="center"/>
    </xf>
    <xf numFmtId="0" fontId="29" fillId="18" borderId="5" xfId="1" applyNumberFormat="1" applyFont="1" applyFill="1" applyBorder="1" applyAlignment="1">
      <alignment horizontal="center"/>
    </xf>
    <xf numFmtId="0" fontId="29" fillId="18" borderId="7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25" borderId="5" xfId="0" applyNumberFormat="1" applyFont="1" applyFill="1" applyBorder="1" applyAlignment="1">
      <alignment horizontal="center"/>
    </xf>
    <xf numFmtId="0" fontId="13" fillId="25" borderId="7" xfId="0" applyNumberFormat="1" applyFont="1" applyFill="1" applyBorder="1" applyAlignment="1">
      <alignment horizontal="center"/>
    </xf>
    <xf numFmtId="0" fontId="13" fillId="25" borderId="5" xfId="1" applyNumberFormat="1" applyFont="1" applyFill="1" applyBorder="1" applyAlignment="1">
      <alignment horizontal="center"/>
    </xf>
    <xf numFmtId="0" fontId="13" fillId="25" borderId="7" xfId="1" applyNumberFormat="1" applyFont="1" applyFill="1" applyBorder="1" applyAlignment="1">
      <alignment horizontal="center"/>
    </xf>
    <xf numFmtId="0" fontId="13" fillId="18" borderId="5" xfId="1" applyNumberFormat="1" applyFont="1" applyFill="1" applyBorder="1" applyAlignment="1">
      <alignment horizontal="center"/>
    </xf>
    <xf numFmtId="0" fontId="13" fillId="18" borderId="7" xfId="1" applyNumberFormat="1" applyFont="1" applyFill="1" applyBorder="1" applyAlignment="1">
      <alignment horizontal="center"/>
    </xf>
    <xf numFmtId="0" fontId="13" fillId="18" borderId="5" xfId="0" applyNumberFormat="1" applyFont="1" applyFill="1" applyBorder="1" applyAlignment="1">
      <alignment horizontal="center"/>
    </xf>
    <xf numFmtId="0" fontId="13" fillId="18" borderId="7" xfId="0" applyNumberFormat="1" applyFont="1" applyFill="1" applyBorder="1" applyAlignment="1">
      <alignment horizontal="center"/>
    </xf>
    <xf numFmtId="0" fontId="13" fillId="25" borderId="6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3" fillId="2" borderId="5" xfId="1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3" fillId="2" borderId="7" xfId="0" applyNumberFormat="1" applyFont="1" applyFill="1" applyBorder="1" applyAlignment="1">
      <alignment horizontal="center"/>
    </xf>
    <xf numFmtId="0" fontId="77" fillId="2" borderId="0" xfId="0" applyFont="1" applyFill="1" applyAlignment="1">
      <alignment horizontal="center" vertical="center"/>
    </xf>
    <xf numFmtId="0" fontId="13" fillId="22" borderId="5" xfId="1" applyNumberFormat="1" applyFont="1" applyFill="1" applyBorder="1" applyAlignment="1">
      <alignment horizontal="center"/>
    </xf>
    <xf numFmtId="0" fontId="13" fillId="22" borderId="7" xfId="1" applyNumberFormat="1" applyFont="1" applyFill="1" applyBorder="1" applyAlignment="1">
      <alignment horizontal="center"/>
    </xf>
    <xf numFmtId="0" fontId="13" fillId="16" borderId="5" xfId="1" applyNumberFormat="1" applyFont="1" applyFill="1" applyBorder="1" applyAlignment="1">
      <alignment horizontal="center"/>
    </xf>
    <xf numFmtId="0" fontId="13" fillId="16" borderId="7" xfId="1" applyNumberFormat="1" applyFont="1" applyFill="1" applyBorder="1" applyAlignment="1">
      <alignment horizontal="center"/>
    </xf>
    <xf numFmtId="0" fontId="13" fillId="11" borderId="5" xfId="1" applyNumberFormat="1" applyFont="1" applyFill="1" applyBorder="1" applyAlignment="1">
      <alignment horizontal="center"/>
    </xf>
    <xf numFmtId="0" fontId="13" fillId="11" borderId="7" xfId="1" applyNumberFormat="1" applyFont="1" applyFill="1" applyBorder="1" applyAlignment="1">
      <alignment horizontal="center"/>
    </xf>
    <xf numFmtId="0" fontId="13" fillId="11" borderId="5" xfId="0" applyNumberFormat="1" applyFont="1" applyFill="1" applyBorder="1" applyAlignment="1">
      <alignment horizontal="center"/>
    </xf>
    <xf numFmtId="0" fontId="13" fillId="11" borderId="7" xfId="0" applyNumberFormat="1" applyFont="1" applyFill="1" applyBorder="1" applyAlignment="1">
      <alignment horizontal="center"/>
    </xf>
    <xf numFmtId="0" fontId="13" fillId="16" borderId="5" xfId="0" applyNumberFormat="1" applyFont="1" applyFill="1" applyBorder="1" applyAlignment="1">
      <alignment horizontal="center"/>
    </xf>
    <xf numFmtId="0" fontId="13" fillId="16" borderId="7" xfId="0" applyNumberFormat="1" applyFont="1" applyFill="1" applyBorder="1" applyAlignment="1">
      <alignment horizontal="center"/>
    </xf>
    <xf numFmtId="0" fontId="13" fillId="22" borderId="5" xfId="0" applyNumberFormat="1" applyFont="1" applyFill="1" applyBorder="1" applyAlignment="1">
      <alignment horizontal="center"/>
    </xf>
    <xf numFmtId="0" fontId="13" fillId="22" borderId="7" xfId="0" applyNumberFormat="1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/>
    </xf>
    <xf numFmtId="0" fontId="4" fillId="29" borderId="0" xfId="0" applyFont="1" applyFill="1" applyBorder="1" applyAlignment="1">
      <alignment horizontal="left" vertical="center"/>
    </xf>
    <xf numFmtId="0" fontId="13" fillId="17" borderId="5" xfId="1" applyNumberFormat="1" applyFont="1" applyFill="1" applyBorder="1" applyAlignment="1">
      <alignment horizontal="center"/>
    </xf>
    <xf numFmtId="0" fontId="13" fillId="17" borderId="7" xfId="1" applyNumberFormat="1" applyFont="1" applyFill="1" applyBorder="1" applyAlignment="1">
      <alignment horizontal="center"/>
    </xf>
    <xf numFmtId="0" fontId="13" fillId="17" borderId="5" xfId="0" applyFont="1" applyFill="1" applyBorder="1" applyAlignment="1">
      <alignment horizontal="center"/>
    </xf>
    <xf numFmtId="0" fontId="13" fillId="17" borderId="7" xfId="0" applyFont="1" applyFill="1" applyBorder="1" applyAlignment="1">
      <alignment horizontal="center"/>
    </xf>
    <xf numFmtId="0" fontId="13" fillId="17" borderId="5" xfId="0" applyNumberFormat="1" applyFont="1" applyFill="1" applyBorder="1" applyAlignment="1">
      <alignment horizontal="center"/>
    </xf>
    <xf numFmtId="0" fontId="13" fillId="17" borderId="7" xfId="0" applyNumberFormat="1" applyFont="1" applyFill="1" applyBorder="1" applyAlignment="1">
      <alignment horizontal="center"/>
    </xf>
    <xf numFmtId="0" fontId="13" fillId="22" borderId="23" xfId="0" applyNumberFormat="1" applyFont="1" applyFill="1" applyBorder="1" applyAlignment="1">
      <alignment horizontal="center"/>
    </xf>
    <xf numFmtId="0" fontId="13" fillId="22" borderId="39" xfId="0" applyNumberFormat="1" applyFont="1" applyFill="1" applyBorder="1" applyAlignment="1">
      <alignment horizontal="center"/>
    </xf>
    <xf numFmtId="0" fontId="13" fillId="22" borderId="23" xfId="1" applyNumberFormat="1" applyFont="1" applyFill="1" applyBorder="1" applyAlignment="1">
      <alignment horizontal="center"/>
    </xf>
    <xf numFmtId="0" fontId="13" fillId="22" borderId="39" xfId="1" applyNumberFormat="1" applyFont="1" applyFill="1" applyBorder="1" applyAlignment="1">
      <alignment horizontal="center"/>
    </xf>
    <xf numFmtId="0" fontId="13" fillId="16" borderId="6" xfId="0" applyNumberFormat="1" applyFont="1" applyFill="1" applyBorder="1" applyAlignment="1">
      <alignment horizontal="center"/>
    </xf>
    <xf numFmtId="0" fontId="13" fillId="17" borderId="6" xfId="1" applyNumberFormat="1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3" fillId="11" borderId="5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center"/>
    </xf>
    <xf numFmtId="0" fontId="13" fillId="16" borderId="7" xfId="0" applyFont="1" applyFill="1" applyBorder="1" applyAlignment="1">
      <alignment horizontal="center"/>
    </xf>
    <xf numFmtId="0" fontId="80" fillId="0" borderId="0" xfId="0" applyFont="1" applyAlignment="1">
      <alignment horizontal="left"/>
    </xf>
    <xf numFmtId="0" fontId="13" fillId="22" borderId="0" xfId="1" applyNumberFormat="1" applyFont="1" applyFill="1" applyBorder="1" applyAlignment="1">
      <alignment horizontal="center"/>
    </xf>
    <xf numFmtId="0" fontId="13" fillId="22" borderId="0" xfId="0" applyNumberFormat="1" applyFont="1" applyFill="1" applyBorder="1" applyAlignment="1">
      <alignment horizontal="center"/>
    </xf>
    <xf numFmtId="0" fontId="4" fillId="29" borderId="0" xfId="0" applyFont="1" applyFill="1" applyBorder="1" applyAlignment="1">
      <alignment horizontal="left" vertical="top" wrapText="1"/>
    </xf>
    <xf numFmtId="0" fontId="4" fillId="29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3" fillId="17" borderId="55" xfId="0" applyFont="1" applyFill="1" applyBorder="1" applyAlignment="1">
      <alignment horizontal="center"/>
    </xf>
    <xf numFmtId="0" fontId="13" fillId="17" borderId="59" xfId="0" applyFont="1" applyFill="1" applyBorder="1" applyAlignment="1">
      <alignment horizontal="center"/>
    </xf>
    <xf numFmtId="0" fontId="13" fillId="17" borderId="60" xfId="0" applyFont="1" applyFill="1" applyBorder="1" applyAlignment="1">
      <alignment horizontal="center"/>
    </xf>
    <xf numFmtId="0" fontId="38" fillId="17" borderId="16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/>
    </xf>
    <xf numFmtId="0" fontId="37" fillId="17" borderId="18" xfId="0" applyFont="1" applyFill="1" applyBorder="1" applyAlignment="1">
      <alignment horizontal="center"/>
    </xf>
    <xf numFmtId="0" fontId="3" fillId="13" borderId="44" xfId="0" applyFont="1" applyFill="1" applyBorder="1" applyAlignment="1">
      <alignment horizontal="center" vertical="center"/>
    </xf>
    <xf numFmtId="0" fontId="3" fillId="13" borderId="63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13" fillId="16" borderId="55" xfId="0" applyFont="1" applyFill="1" applyBorder="1" applyAlignment="1">
      <alignment horizontal="center"/>
    </xf>
    <xf numFmtId="0" fontId="13" fillId="16" borderId="59" xfId="0" applyFont="1" applyFill="1" applyBorder="1" applyAlignment="1">
      <alignment horizontal="center"/>
    </xf>
    <xf numFmtId="0" fontId="13" fillId="16" borderId="57" xfId="0" applyFont="1" applyFill="1" applyBorder="1" applyAlignment="1">
      <alignment horizontal="center"/>
    </xf>
    <xf numFmtId="0" fontId="38" fillId="16" borderId="16" xfId="0" applyFont="1" applyFill="1" applyBorder="1" applyAlignment="1">
      <alignment horizontal="center" vertical="center"/>
    </xf>
    <xf numFmtId="0" fontId="38" fillId="16" borderId="17" xfId="0" applyFont="1" applyFill="1" applyBorder="1" applyAlignment="1">
      <alignment horizontal="center" vertical="center"/>
    </xf>
    <xf numFmtId="0" fontId="37" fillId="16" borderId="23" xfId="0" applyFont="1" applyFill="1" applyBorder="1" applyAlignment="1">
      <alignment horizontal="center"/>
    </xf>
    <xf numFmtId="0" fontId="37" fillId="16" borderId="39" xfId="0" applyFont="1" applyFill="1" applyBorder="1" applyAlignment="1">
      <alignment horizontal="center"/>
    </xf>
    <xf numFmtId="0" fontId="3" fillId="13" borderId="41" xfId="0" applyFont="1" applyFill="1" applyBorder="1" applyAlignment="1">
      <alignment horizontal="center" vertical="center"/>
    </xf>
    <xf numFmtId="0" fontId="3" fillId="13" borderId="47" xfId="0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center"/>
    </xf>
    <xf numFmtId="0" fontId="2" fillId="16" borderId="70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13" fillId="11" borderId="55" xfId="0" applyFont="1" applyFill="1" applyBorder="1" applyAlignment="1">
      <alignment horizontal="center"/>
    </xf>
    <xf numFmtId="0" fontId="13" fillId="11" borderId="59" xfId="0" applyFont="1" applyFill="1" applyBorder="1" applyAlignment="1">
      <alignment horizontal="center"/>
    </xf>
    <xf numFmtId="0" fontId="13" fillId="11" borderId="60" xfId="0" applyFont="1" applyFill="1" applyBorder="1" applyAlignment="1">
      <alignment horizontal="center"/>
    </xf>
    <xf numFmtId="0" fontId="70" fillId="11" borderId="16" xfId="0" applyFont="1" applyFill="1" applyBorder="1" applyAlignment="1">
      <alignment horizontal="center" vertical="center"/>
    </xf>
    <xf numFmtId="0" fontId="70" fillId="11" borderId="18" xfId="0" applyFont="1" applyFill="1" applyBorder="1" applyAlignment="1">
      <alignment horizontal="center" vertical="center"/>
    </xf>
    <xf numFmtId="0" fontId="73" fillId="11" borderId="16" xfId="0" applyFont="1" applyFill="1" applyBorder="1" applyAlignment="1">
      <alignment horizontal="center"/>
    </xf>
    <xf numFmtId="0" fontId="73" fillId="11" borderId="18" xfId="0" applyFont="1" applyFill="1" applyBorder="1" applyAlignment="1">
      <alignment horizontal="center"/>
    </xf>
    <xf numFmtId="3" fontId="0" fillId="19" borderId="8" xfId="0" applyNumberFormat="1" applyFill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52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19" borderId="34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3" fontId="0" fillId="19" borderId="52" xfId="0" applyNumberFormat="1" applyFill="1" applyBorder="1" applyAlignment="1">
      <alignment horizontal="right" vertical="center"/>
    </xf>
    <xf numFmtId="3" fontId="0" fillId="19" borderId="64" xfId="0" applyNumberFormat="1" applyFill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3" fontId="0" fillId="0" borderId="64" xfId="0" applyNumberFormat="1" applyBorder="1" applyAlignment="1">
      <alignment horizontal="right" vertical="center"/>
    </xf>
    <xf numFmtId="3" fontId="3" fillId="0" borderId="52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3" fontId="3" fillId="19" borderId="52" xfId="0" applyNumberFormat="1" applyFont="1" applyFill="1" applyBorder="1" applyAlignment="1">
      <alignment horizontal="right" vertical="center"/>
    </xf>
    <xf numFmtId="3" fontId="3" fillId="19" borderId="64" xfId="0" applyNumberFormat="1" applyFont="1" applyFill="1" applyBorder="1" applyAlignment="1">
      <alignment horizontal="right" vertical="center"/>
    </xf>
    <xf numFmtId="3" fontId="3" fillId="0" borderId="64" xfId="0" applyNumberFormat="1" applyFont="1" applyBorder="1" applyAlignment="1">
      <alignment horizontal="right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6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1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8181"/>
      <color rgb="FFFF0000"/>
      <color rgb="FFFF6699"/>
      <color rgb="FFFFB9B9"/>
      <color rgb="FF85BD5F"/>
      <color rgb="FFF19759"/>
      <color rgb="FFFF7C80"/>
      <color rgb="FF595959"/>
      <color rgb="FF99FF66"/>
      <color rgb="FFFF74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EMPRUNTEURS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2021</c:v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924D-4140-82CE-4157548E1E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924D-4140-82CE-4157548E1E4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A-924D-4140-82CE-4157548E1E49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D-4140-82CE-4157548E1E49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4D-4140-82CE-4157548E1E4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4D-4140-82CE-4157548E1E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('1.GÉNÉRAL'!$B$16,'1.GÉNÉRAL'!$B$20,'1.GÉNÉRAL'!$B$24)</c:f>
              <c:strCache>
                <c:ptCount val="3"/>
                <c:pt idx="0">
                  <c:v>Emprunteurs Physiques</c:v>
                </c:pt>
                <c:pt idx="1">
                  <c:v>Emprunteurs Numériques</c:v>
                </c:pt>
                <c:pt idx="2">
                  <c:v>Emprunteurs Hybrides</c:v>
                </c:pt>
              </c:strCache>
              <c:extLst xmlns:c15="http://schemas.microsoft.com/office/drawing/2012/chart"/>
            </c:strRef>
          </c:cat>
          <c:val>
            <c:numRef>
              <c:f>('1.GÉNÉRAL'!$O$16,'1.GÉNÉRAL'!$O$20,'1.GÉNÉRAL'!$O$24)</c:f>
              <c:numCache>
                <c:formatCode>#,##0</c:formatCode>
                <c:ptCount val="3"/>
                <c:pt idx="0">
                  <c:v>35182</c:v>
                </c:pt>
                <c:pt idx="1">
                  <c:v>71787</c:v>
                </c:pt>
                <c:pt idx="2">
                  <c:v>11219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24D-4140-82CE-4157548E1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924D-4140-82CE-4157548E1E4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24D-4140-82CE-4157548E1E4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924D-4140-82CE-4157548E1E49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('1.GÉNÉRAL'!$B$16,'1.GÉNÉRAL'!$B$20,'1.GÉNÉRAL'!$B$24)</c15:sqref>
                        </c15:formulaRef>
                      </c:ext>
                    </c:extLst>
                    <c:strCache>
                      <c:ptCount val="3"/>
                      <c:pt idx="0">
                        <c:v>Emprunteurs Physiques</c:v>
                      </c:pt>
                      <c:pt idx="1">
                        <c:v>Emprunteurs Numériques</c:v>
                      </c:pt>
                      <c:pt idx="2">
                        <c:v>Emprunteurs Hybrides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('1.GÉNÉRAL'!$M$16,'1.GÉNÉRAL'!$M$20,'1.GÉNÉRAL'!$M$24)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37663</c:v>
                      </c:pt>
                      <c:pt idx="1">
                        <c:v>76134</c:v>
                      </c:pt>
                      <c:pt idx="2">
                        <c:v>15104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24D-4140-82CE-4157548E1E4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24D-4140-82CE-4157548E1E4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924D-4140-82CE-4157548E1E4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24D-4140-82CE-4157548E1E49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('1.GÉNÉRAL'!$B$16,'1.GÉNÉRAL'!$B$20,'1.GÉNÉRAL'!$B$24)</c15:sqref>
                        </c15:formulaRef>
                      </c:ext>
                    </c:extLst>
                    <c:strCache>
                      <c:ptCount val="3"/>
                      <c:pt idx="0">
                        <c:v>Emprunteurs Physiques</c:v>
                      </c:pt>
                      <c:pt idx="1">
                        <c:v>Emprunteurs Numériques</c:v>
                      </c:pt>
                      <c:pt idx="2">
                        <c:v>Emprunteurs Hybrides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('1.GÉNÉRAL'!$K$16,'1.GÉNÉRAL'!$K$20,'1.GÉNÉRAL'!$K$24)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74726</c:v>
                      </c:pt>
                      <c:pt idx="1">
                        <c:v>51432</c:v>
                      </c:pt>
                      <c:pt idx="2">
                        <c:v>16738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4D-4140-82CE-4157548E1E4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4-924D-4140-82CE-4157548E1E4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24D-4140-82CE-4157548E1E4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924D-4140-82CE-4157548E1E49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('1.GÉNÉRAL'!$B$16,'1.GÉNÉRAL'!$B$20,'1.GÉNÉRAL'!$B$24)</c15:sqref>
                        </c15:formulaRef>
                      </c:ext>
                    </c:extLst>
                    <c:strCache>
                      <c:ptCount val="3"/>
                      <c:pt idx="0">
                        <c:v>Emprunteurs Physiques</c:v>
                      </c:pt>
                      <c:pt idx="1">
                        <c:v>Emprunteurs Numériques</c:v>
                      </c:pt>
                      <c:pt idx="2">
                        <c:v>Emprunteurs Hybrides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('1.GÉNÉRAL'!$I$16,'1.GÉNÉRAL'!$I$20,'1.GÉNÉRAL'!$I$24)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78986</c:v>
                      </c:pt>
                      <c:pt idx="1">
                        <c:v>44618</c:v>
                      </c:pt>
                      <c:pt idx="2">
                        <c:v>15915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24D-4140-82CE-4157548E1E4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924D-4140-82CE-4157548E1E4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924D-4140-82CE-4157548E1E4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24D-4140-82CE-4157548E1E49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('1.GÉNÉRAL'!$B$16,'1.GÉNÉRAL'!$B$20,'1.GÉNÉRAL'!$B$24)</c15:sqref>
                        </c15:formulaRef>
                      </c:ext>
                    </c:extLst>
                    <c:strCache>
                      <c:ptCount val="3"/>
                      <c:pt idx="0">
                        <c:v>Emprunteurs Physiques</c:v>
                      </c:pt>
                      <c:pt idx="1">
                        <c:v>Emprunteurs Numériques</c:v>
                      </c:pt>
                      <c:pt idx="2">
                        <c:v>Emprunteurs Hybrides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('1.GÉNÉRAL'!$G$16,'1.GÉNÉRAL'!$G$20,'1.GÉNÉRAL'!$G$24)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84244</c:v>
                      </c:pt>
                      <c:pt idx="1">
                        <c:v>39325</c:v>
                      </c:pt>
                      <c:pt idx="2">
                        <c:v>14979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24D-4140-82CE-4157548E1E4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924D-4140-82CE-4157548E1E4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924D-4140-82CE-4157548E1E4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924D-4140-82CE-4157548E1E49}"/>
                    </c:ext>
                  </c:extLst>
                </c:dPt>
                <c:dLbls>
                  <c:dLbl>
                    <c:idx val="0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E-924D-4140-82CE-4157548E1E49}"/>
                      </c:ext>
                    </c:extLst>
                  </c:dLbl>
                  <c:dLbl>
                    <c:idx val="1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F-924D-4140-82CE-4157548E1E49}"/>
                      </c:ext>
                    </c:extLst>
                  </c:dLbl>
                  <c:dLbl>
                    <c:idx val="2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0-924D-4140-82CE-4157548E1E49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('1.GÉNÉRAL'!$B$16,'1.GÉNÉRAL'!$B$20,'1.GÉNÉRAL'!$B$24)</c15:sqref>
                        </c15:formulaRef>
                      </c:ext>
                    </c:extLst>
                    <c:strCache>
                      <c:ptCount val="3"/>
                      <c:pt idx="0">
                        <c:v>Emprunteurs Physiques</c:v>
                      </c:pt>
                      <c:pt idx="1">
                        <c:v>Emprunteurs Numériques</c:v>
                      </c:pt>
                      <c:pt idx="2">
                        <c:v>Emprunteurs Hybrides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('1.GÉNÉRAL'!$E$16,'1.GÉNÉRAL'!$E$20,'1.GÉNÉRAL'!$E$24)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86877</c:v>
                      </c:pt>
                      <c:pt idx="1">
                        <c:v>35171</c:v>
                      </c:pt>
                      <c:pt idx="2">
                        <c:v>13689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24D-4140-82CE-4157548E1E4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924D-4140-82CE-4157548E1E4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924D-4140-82CE-4157548E1E4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924D-4140-82CE-4157548E1E49}"/>
                    </c:ext>
                  </c:extLst>
                </c:dPt>
                <c:dLbls>
                  <c:dLbl>
                    <c:idx val="0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924D-4140-82CE-4157548E1E49}"/>
                      </c:ext>
                    </c:extLst>
                  </c:dLbl>
                  <c:dLbl>
                    <c:idx val="1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924D-4140-82CE-4157548E1E49}"/>
                      </c:ext>
                    </c:extLst>
                  </c:dLbl>
                  <c:dLbl>
                    <c:idx val="2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924D-4140-82CE-4157548E1E49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('1.GÉNÉRAL'!$B$16,'1.GÉNÉRAL'!$B$20,'1.GÉNÉRAL'!$B$24)</c15:sqref>
                        </c15:formulaRef>
                      </c:ext>
                    </c:extLst>
                    <c:strCache>
                      <c:ptCount val="3"/>
                      <c:pt idx="0">
                        <c:v>Emprunteurs Physiques</c:v>
                      </c:pt>
                      <c:pt idx="1">
                        <c:v>Emprunteurs Numériques</c:v>
                      </c:pt>
                      <c:pt idx="2">
                        <c:v>Emprunteurs Hybrides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('1.GÉNÉRAL'!$C$16,'1.GÉNÉRAL'!$C$20,'1.GÉNÉRAL'!$C$24)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90035</c:v>
                      </c:pt>
                      <c:pt idx="1">
                        <c:v>31447</c:v>
                      </c:pt>
                      <c:pt idx="2">
                        <c:v>11631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24D-4140-82CE-4157548E1E4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EMPRUNTEURS PHYSIQUES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2021</c:v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12C1-4B92-882D-508E0BFE9D09}"/>
              </c:ext>
            </c:extLst>
          </c:dPt>
          <c:dPt>
            <c:idx val="1"/>
            <c:bubble3D val="0"/>
            <c:spPr>
              <a:solidFill>
                <a:srgbClr val="E7F1FD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A-12C1-4B92-882D-508E0BFE9D09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C-12C1-4B92-882D-508E0BFE9D09}"/>
              </c:ext>
            </c:extLst>
          </c:dPt>
          <c:dLbls>
            <c:dLbl>
              <c:idx val="1"/>
              <c:layout>
                <c:manualLayout>
                  <c:x val="5.1017073630496013E-2"/>
                  <c:y val="9.86106484991109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1-4B92-882D-508E0BFE9D09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12C1-4B92-882D-508E0BFE9D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'1.GÉNÉRAL'!$B$17:$B$19</c:f>
              <c:strCache>
                <c:ptCount val="3"/>
                <c:pt idx="0">
                  <c:v>Livre Papier  </c:v>
                </c:pt>
                <c:pt idx="1">
                  <c:v>Livre Audio CD</c:v>
                </c:pt>
                <c:pt idx="2">
                  <c:v>Les Deux</c:v>
                </c:pt>
              </c:strCache>
            </c:strRef>
          </c:cat>
          <c:val>
            <c:numRef>
              <c:f>'1.GÉNÉRAL'!$O$17:$O$19</c:f>
              <c:numCache>
                <c:formatCode>#,##0</c:formatCode>
                <c:ptCount val="3"/>
                <c:pt idx="0">
                  <c:v>32775</c:v>
                </c:pt>
                <c:pt idx="1">
                  <c:v>1472</c:v>
                </c:pt>
                <c:pt idx="2">
                  <c:v>935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12C1-4B92-882D-508E0BFE9D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v>2020</c:v>
                </c:tx>
                <c:dPt>
                  <c:idx val="0"/>
                  <c:bubble3D val="0"/>
                  <c:spPr>
                    <a:solidFill>
                      <a:srgbClr val="0070C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2C1-4B92-882D-508E0BFE9D0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E7F1F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12C1-4B92-882D-508E0BFE9D0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12C1-4B92-882D-508E0BFE9D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'1.GÉNÉRAL'!$B$17:$B$19</c15:sqref>
                        </c15:formulaRef>
                      </c:ext>
                    </c:extLst>
                    <c:strCache>
                      <c:ptCount val="3"/>
                      <c:pt idx="0">
                        <c:v>Livre Papier  </c:v>
                      </c:pt>
                      <c:pt idx="1">
                        <c:v>Livre Audio CD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'1.GÉNÉRAL'!$M$17:$M$19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35379</c:v>
                      </c:pt>
                      <c:pt idx="1">
                        <c:v>1323</c:v>
                      </c:pt>
                      <c:pt idx="2">
                        <c:v>961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2C1-4B92-882D-508E0BFE9D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2019</c:v>
                </c:tx>
                <c:spPr>
                  <a:solidFill>
                    <a:srgbClr val="0070C0"/>
                  </a:solidFill>
                </c:spPr>
                <c:dPt>
                  <c:idx val="0"/>
                  <c:bubble3D val="0"/>
                  <c:spPr>
                    <a:solidFill>
                      <a:srgbClr val="0070C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12C1-4B92-882D-508E0BFE9D0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E7F1F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C1-4B92-882D-508E0BFE9D0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C1-4B92-882D-508E0BFE9D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'1.GÉNÉRAL'!$B$17:$B$19</c15:sqref>
                        </c15:formulaRef>
                      </c:ext>
                    </c:extLst>
                    <c:strCache>
                      <c:ptCount val="3"/>
                      <c:pt idx="0">
                        <c:v>Livre Papier  </c:v>
                      </c:pt>
                      <c:pt idx="1">
                        <c:v>Livre Audio CD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'1.GÉNÉRAL'!$K$17:$K$19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70477</c:v>
                      </c:pt>
                      <c:pt idx="1">
                        <c:v>1470</c:v>
                      </c:pt>
                      <c:pt idx="2">
                        <c:v>2779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2C1-4B92-882D-508E0BFE9D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spPr>
                  <a:solidFill>
                    <a:srgbClr val="0070C0"/>
                  </a:solidFill>
                </c:spPr>
                <c:dPt>
                  <c:idx val="0"/>
                  <c:bubble3D val="0"/>
                  <c:spPr>
                    <a:solidFill>
                      <a:srgbClr val="0070C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12C1-4B92-882D-508E0BFE9D0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E7F1F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12C1-4B92-882D-508E0BFE9D0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12C1-4B92-882D-508E0BFE9D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'1.GÉNÉRAL'!$B$17:$B$19</c15:sqref>
                        </c15:formulaRef>
                      </c:ext>
                    </c:extLst>
                    <c:strCache>
                      <c:ptCount val="3"/>
                      <c:pt idx="0">
                        <c:v>Livre Papier  </c:v>
                      </c:pt>
                      <c:pt idx="1">
                        <c:v>Livre Audio CD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'1.GÉNÉRAL'!$I$17:$I$19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74937</c:v>
                      </c:pt>
                      <c:pt idx="1">
                        <c:v>594</c:v>
                      </c:pt>
                      <c:pt idx="2">
                        <c:v>3455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2C1-4B92-882D-508E0BFE9D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2017</c:v>
                </c:tx>
                <c:dPt>
                  <c:idx val="0"/>
                  <c:bubble3D val="0"/>
                  <c:spPr>
                    <a:solidFill>
                      <a:srgbClr val="0070C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C1-4B92-882D-508E0BFE9D0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C1-4B92-882D-508E0BFE9D0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C1-4B92-882D-508E0BFE9D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'1.GÉNÉRAL'!$B$17:$B$19</c15:sqref>
                        </c15:formulaRef>
                      </c:ext>
                    </c:extLst>
                    <c:strCache>
                      <c:ptCount val="3"/>
                      <c:pt idx="0">
                        <c:v>Livre Papier  </c:v>
                      </c:pt>
                      <c:pt idx="1">
                        <c:v>Livre Audio CD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'1.GÉNÉRAL'!$G$17:$G$19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79618</c:v>
                      </c:pt>
                      <c:pt idx="1">
                        <c:v>535</c:v>
                      </c:pt>
                      <c:pt idx="2">
                        <c:v>4091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12C1-4B92-882D-508E0BFE9D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2016</c:v>
                </c:tx>
                <c:dPt>
                  <c:idx val="0"/>
                  <c:bubble3D val="0"/>
                  <c:spPr>
                    <a:solidFill>
                      <a:srgbClr val="0070C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12C1-4B92-882D-508E0BFE9D0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E7F1F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12C1-4B92-882D-508E0BFE9D0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12C1-4B92-882D-508E0BFE9D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'1.GÉNÉRAL'!$B$17:$B$19</c15:sqref>
                        </c15:formulaRef>
                      </c:ext>
                    </c:extLst>
                    <c:strCache>
                      <c:ptCount val="3"/>
                      <c:pt idx="0">
                        <c:v>Livre Papier  </c:v>
                      </c:pt>
                      <c:pt idx="1">
                        <c:v>Livre Audio CD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'1.GÉNÉRAL'!$E$17:$E$19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81711</c:v>
                      </c:pt>
                      <c:pt idx="1">
                        <c:v>568</c:v>
                      </c:pt>
                      <c:pt idx="2">
                        <c:v>4598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12C1-4B92-882D-508E0BFE9D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v>2015</c:v>
                </c:tx>
                <c:dPt>
                  <c:idx val="0"/>
                  <c:bubble3D val="0"/>
                  <c:spPr>
                    <a:solidFill>
                      <a:srgbClr val="0070C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2C1-4B92-882D-508E0BFE9D0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E7F1F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2C1-4B92-882D-508E0BFE9D0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2C1-4B92-882D-508E0BFE9D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'1.GÉNÉRAL'!$B$17:$B$19</c15:sqref>
                        </c15:formulaRef>
                      </c:ext>
                    </c:extLst>
                    <c:strCache>
                      <c:ptCount val="3"/>
                      <c:pt idx="0">
                        <c:v>Livre Papier  </c:v>
                      </c:pt>
                      <c:pt idx="1">
                        <c:v>Livre Audio CD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'1.GÉNÉRAL'!$C$17:$C$19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84628</c:v>
                      </c:pt>
                      <c:pt idx="1">
                        <c:v>525</c:v>
                      </c:pt>
                      <c:pt idx="2">
                        <c:v>4882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12C1-4B92-882D-508E0BFE9D0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EMPRUNTEURS NUMÉRIQUES</a:t>
            </a:r>
            <a:endParaRPr lang="fr-CA"/>
          </a:p>
        </c:rich>
      </c:tx>
      <c:layout>
        <c:manualLayout>
          <c:xMode val="edge"/>
          <c:yMode val="edge"/>
          <c:x val="0.16867261068864697"/>
          <c:y val="2.8656711029411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2021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D46B-46FC-9DB8-8AC33D7E76D0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A-D46B-46FC-9DB8-8AC33D7E76D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C-D46B-46FC-9DB8-8AC33D7E76D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D46B-46FC-9DB8-8AC33D7E76D0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D46B-46FC-9DB8-8AC33D7E76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'1.GÉNÉRAL'!$B$21:$B$23</c:f>
              <c:strCache>
                <c:ptCount val="3"/>
                <c:pt idx="0">
                  <c:v>Livre Numérique</c:v>
                </c:pt>
                <c:pt idx="1">
                  <c:v>Livre Audio Numérique    </c:v>
                </c:pt>
                <c:pt idx="2">
                  <c:v>Les Deux</c:v>
                </c:pt>
              </c:strCache>
            </c:strRef>
          </c:cat>
          <c:val>
            <c:numRef>
              <c:f>'1.GÉNÉRAL'!$O$21:$O$23</c:f>
              <c:numCache>
                <c:formatCode>#,##0</c:formatCode>
                <c:ptCount val="3"/>
                <c:pt idx="0">
                  <c:v>52832</c:v>
                </c:pt>
                <c:pt idx="1">
                  <c:v>1683</c:v>
                </c:pt>
                <c:pt idx="2">
                  <c:v>17272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D46B-46FC-9DB8-8AC33D7E76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D46B-46FC-9DB8-8AC33D7E76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D46B-46FC-9DB8-8AC33D7E76D0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FFC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D46B-46FC-9DB8-8AC33D7E76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'1.GÉNÉRAL'!$B$21:$B$23</c15:sqref>
                        </c15:formulaRef>
                      </c:ext>
                    </c:extLst>
                    <c:strCache>
                      <c:ptCount val="3"/>
                      <c:pt idx="0">
                        <c:v>Livre Numérique</c:v>
                      </c:pt>
                      <c:pt idx="1">
                        <c:v>Livre Audio Numérique    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'1.GÉNÉRAL'!$M$21:$M$23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58103</c:v>
                      </c:pt>
                      <c:pt idx="1">
                        <c:v>1413</c:v>
                      </c:pt>
                      <c:pt idx="2">
                        <c:v>16618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D46B-46FC-9DB8-8AC33D7E76D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'1.GÉNÉRAL'!$K$10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D46B-46FC-9DB8-8AC33D7E76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D46B-46FC-9DB8-8AC33D7E76D0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FFC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D46B-46FC-9DB8-8AC33D7E76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'1.GÉNÉRAL'!$B$21:$B$23</c15:sqref>
                        </c15:formulaRef>
                      </c:ext>
                    </c:extLst>
                    <c:strCache>
                      <c:ptCount val="3"/>
                      <c:pt idx="0">
                        <c:v>Livre Numérique</c:v>
                      </c:pt>
                      <c:pt idx="1">
                        <c:v>Livre Audio Numérique    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'1.GÉNÉRAL'!$K$21:$K$23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42106</c:v>
                      </c:pt>
                      <c:pt idx="1">
                        <c:v>623</c:v>
                      </c:pt>
                      <c:pt idx="2">
                        <c:v>8703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46B-46FC-9DB8-8AC33D7E76D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46B-46FC-9DB8-8AC33D7E76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46B-46FC-9DB8-8AC33D7E76D0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FFC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46B-46FC-9DB8-8AC33D7E76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'1.GÉNÉRAL'!$B$21:$B$23</c15:sqref>
                        </c15:formulaRef>
                      </c:ext>
                    </c:extLst>
                    <c:strCache>
                      <c:ptCount val="3"/>
                      <c:pt idx="0">
                        <c:v>Livre Numérique</c:v>
                      </c:pt>
                      <c:pt idx="1">
                        <c:v>Livre Audio Numérique    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'1.GÉNÉRAL'!$I$21:$I$23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38330</c:v>
                      </c:pt>
                      <c:pt idx="1">
                        <c:v>432</c:v>
                      </c:pt>
                      <c:pt idx="2">
                        <c:v>5856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46B-46FC-9DB8-8AC33D7E76D0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D46B-46FC-9DB8-8AC33D7E76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D46B-46FC-9DB8-8AC33D7E76D0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FFC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D46B-46FC-9DB8-8AC33D7E76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'1.GÉNÉRAL'!$B$21:$B$23</c15:sqref>
                        </c15:formulaRef>
                      </c:ext>
                    </c:extLst>
                    <c:strCache>
                      <c:ptCount val="3"/>
                      <c:pt idx="0">
                        <c:v>Livre Numérique</c:v>
                      </c:pt>
                      <c:pt idx="1">
                        <c:v>Livre Audio Numérique    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'1.GÉNÉRAL'!$G$21:$G$23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35426</c:v>
                      </c:pt>
                      <c:pt idx="1">
                        <c:v>306</c:v>
                      </c:pt>
                      <c:pt idx="2">
                        <c:v>3593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46B-46FC-9DB8-8AC33D7E76D0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D46B-46FC-9DB8-8AC33D7E76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D46B-46FC-9DB8-8AC33D7E76D0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FFC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D46B-46FC-9DB8-8AC33D7E76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'1.GÉNÉRAL'!$B$21:$B$23</c15:sqref>
                        </c15:formulaRef>
                      </c:ext>
                    </c:extLst>
                    <c:strCache>
                      <c:ptCount val="3"/>
                      <c:pt idx="0">
                        <c:v>Livre Numérique</c:v>
                      </c:pt>
                      <c:pt idx="1">
                        <c:v>Livre Audio Numérique    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'1.GÉNÉRAL'!$E$21:$E$23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32250</c:v>
                      </c:pt>
                      <c:pt idx="1">
                        <c:v>241</c:v>
                      </c:pt>
                      <c:pt idx="2">
                        <c:v>2680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46B-46FC-9DB8-8AC33D7E76D0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D46B-46FC-9DB8-8AC33D7E76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D46B-46FC-9DB8-8AC33D7E76D0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FFC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D46B-46FC-9DB8-8AC33D7E76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'1.GÉNÉRAL'!$B$21:$B$23</c15:sqref>
                        </c15:formulaRef>
                      </c:ext>
                    </c:extLst>
                    <c:strCache>
                      <c:ptCount val="3"/>
                      <c:pt idx="0">
                        <c:v>Livre Numérique</c:v>
                      </c:pt>
                      <c:pt idx="1">
                        <c:v>Livre Audio Numérique    </c:v>
                      </c:pt>
                      <c:pt idx="2">
                        <c:v>Les Deux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'1.GÉNÉRAL'!$C$21:$C$23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#,##0">
                        <c:v>29378</c:v>
                      </c:pt>
                      <c:pt idx="1">
                        <c:v>141</c:v>
                      </c:pt>
                      <c:pt idx="2" formatCode="#,##0">
                        <c:v>1928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46B-46FC-9DB8-8AC33D7E76D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EMPRUNTEURS SELON L'AGE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745603674540682"/>
          <c:y val="0.17171296296296298"/>
          <c:w val="0.85921062992125985"/>
          <c:h val="0.61917432195975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'1.GÉNÉRAL'!$C$42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'1.GÉNÉRAL'!$D$44:$D$53</c:f>
              <c:numCache>
                <c:formatCode>0.0%</c:formatCode>
                <c:ptCount val="10"/>
                <c:pt idx="0">
                  <c:v>4.7528650776910639E-2</c:v>
                </c:pt>
                <c:pt idx="1">
                  <c:v>2.7537556539876724E-2</c:v>
                </c:pt>
                <c:pt idx="2">
                  <c:v>0.1495386971025022</c:v>
                </c:pt>
                <c:pt idx="3">
                  <c:v>0.21594912778207442</c:v>
                </c:pt>
                <c:pt idx="4">
                  <c:v>0.1825290804409134</c:v>
                </c:pt>
                <c:pt idx="5">
                  <c:v>0.1313678158225722</c:v>
                </c:pt>
                <c:pt idx="6">
                  <c:v>0.13840649339489247</c:v>
                </c:pt>
                <c:pt idx="7">
                  <c:v>8.7026490738787723E-2</c:v>
                </c:pt>
                <c:pt idx="8">
                  <c:v>1.7592787894412026E-2</c:v>
                </c:pt>
                <c:pt idx="9">
                  <c:v>2.5232995070582076E-3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AF3-B323-3937263A661D}"/>
            </c:ext>
          </c:extLst>
        </c:ser>
        <c:ser>
          <c:idx val="1"/>
          <c:order val="1"/>
          <c:tx>
            <c:v>2016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'1.GÉNÉRAL'!$F$44:$F$53</c:f>
              <c:numCache>
                <c:formatCode>0.0%</c:formatCode>
                <c:ptCount val="10"/>
                <c:pt idx="0">
                  <c:v>4.5846259910375733E-2</c:v>
                </c:pt>
                <c:pt idx="1">
                  <c:v>2.6825998697767053E-2</c:v>
                </c:pt>
                <c:pt idx="2">
                  <c:v>0.14443295415374008</c:v>
                </c:pt>
                <c:pt idx="3">
                  <c:v>0.21017273737025546</c:v>
                </c:pt>
                <c:pt idx="4">
                  <c:v>0.18398253475812937</c:v>
                </c:pt>
                <c:pt idx="5">
                  <c:v>0.13196981883641656</c:v>
                </c:pt>
                <c:pt idx="6">
                  <c:v>0.13912443984832817</c:v>
                </c:pt>
                <c:pt idx="7">
                  <c:v>9.4702975985292426E-2</c:v>
                </c:pt>
                <c:pt idx="8">
                  <c:v>1.9702018461067065E-2</c:v>
                </c:pt>
                <c:pt idx="9">
                  <c:v>3.2402619786280592E-3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8DF-4AF3-B323-3937263A661D}"/>
            </c:ext>
          </c:extLst>
        </c:ser>
        <c:ser>
          <c:idx val="2"/>
          <c:order val="2"/>
          <c:tx>
            <c:v>2017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'1.GÉNÉRAL'!$H$44:$H$53</c:f>
              <c:numCache>
                <c:formatCode>0.0%</c:formatCode>
                <c:ptCount val="10"/>
                <c:pt idx="0">
                  <c:v>4.4263280486888573E-2</c:v>
                </c:pt>
                <c:pt idx="1">
                  <c:v>2.574949282440454E-2</c:v>
                </c:pt>
                <c:pt idx="2">
                  <c:v>0.13873318806822452</c:v>
                </c:pt>
                <c:pt idx="3">
                  <c:v>0.21144338417612143</c:v>
                </c:pt>
                <c:pt idx="4">
                  <c:v>0.18591178901495228</c:v>
                </c:pt>
                <c:pt idx="5">
                  <c:v>0.13126455781801788</c:v>
                </c:pt>
                <c:pt idx="6">
                  <c:v>0.13774137801487715</c:v>
                </c:pt>
                <c:pt idx="7">
                  <c:v>9.9947404012322494E-2</c:v>
                </c:pt>
                <c:pt idx="8">
                  <c:v>2.2090314824554813E-2</c:v>
                </c:pt>
                <c:pt idx="9">
                  <c:v>2.8552107596363364E-3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8DF-4AF3-B323-3937263A661D}"/>
            </c:ext>
          </c:extLst>
        </c:ser>
        <c:ser>
          <c:idx val="3"/>
          <c:order val="3"/>
          <c:tx>
            <c:v>2018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'1.GÉNÉRAL'!$J$44:$J$53</c:f>
              <c:numCache>
                <c:formatCode>0.0%</c:formatCode>
                <c:ptCount val="10"/>
                <c:pt idx="0">
                  <c:v>4.2505977286312016E-2</c:v>
                </c:pt>
                <c:pt idx="1">
                  <c:v>2.6270173341303049E-2</c:v>
                </c:pt>
                <c:pt idx="2">
                  <c:v>0.12984160191273161</c:v>
                </c:pt>
                <c:pt idx="3">
                  <c:v>0.21232815301852959</c:v>
                </c:pt>
                <c:pt idx="4">
                  <c:v>0.18530334728033473</c:v>
                </c:pt>
                <c:pt idx="5">
                  <c:v>0.13117154811715481</c:v>
                </c:pt>
                <c:pt idx="6">
                  <c:v>0.13739539748953974</c:v>
                </c:pt>
                <c:pt idx="7">
                  <c:v>0.10567095038852362</c:v>
                </c:pt>
                <c:pt idx="8">
                  <c:v>2.5179318589360431E-2</c:v>
                </c:pt>
                <c:pt idx="9">
                  <c:v>4.3335325762104008E-3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38DF-4AF3-B323-3937263A661D}"/>
            </c:ext>
          </c:extLst>
        </c:ser>
        <c:ser>
          <c:idx val="4"/>
          <c:order val="4"/>
          <c:tx>
            <c:v>2019</c:v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'1.GÉNÉRAL'!$L$44:$L$53</c:f>
              <c:numCache>
                <c:formatCode>0.0%</c:formatCode>
                <c:ptCount val="10"/>
                <c:pt idx="0">
                  <c:v>4.0757383610547072E-2</c:v>
                </c:pt>
                <c:pt idx="1">
                  <c:v>2.6015819142775461E-2</c:v>
                </c:pt>
                <c:pt idx="2">
                  <c:v>0.12042487373274592</c:v>
                </c:pt>
                <c:pt idx="3">
                  <c:v>0.20733486295696285</c:v>
                </c:pt>
                <c:pt idx="4">
                  <c:v>0.18536546031652945</c:v>
                </c:pt>
                <c:pt idx="5">
                  <c:v>0.13315789087870281</c:v>
                </c:pt>
                <c:pt idx="6">
                  <c:v>0.13542300446425298</c:v>
                </c:pt>
                <c:pt idx="7">
                  <c:v>0.11406936085678471</c:v>
                </c:pt>
                <c:pt idx="8">
                  <c:v>2.9864313098807334E-2</c:v>
                </c:pt>
                <c:pt idx="9">
                  <c:v>7.5870309418914067E-3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8DF-4AF3-B323-3937263A661D}"/>
            </c:ext>
          </c:extLst>
        </c:ser>
        <c:ser>
          <c:idx val="5"/>
          <c:order val="5"/>
          <c:tx>
            <c:v>2020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'1.GÉNÉRAL'!$N$44:$N$53</c:f>
              <c:numCache>
                <c:formatCode>0.0%</c:formatCode>
                <c:ptCount val="10"/>
                <c:pt idx="0">
                  <c:v>3.5925992455541587E-2</c:v>
                </c:pt>
                <c:pt idx="1">
                  <c:v>2.1645410454463804E-2</c:v>
                </c:pt>
                <c:pt idx="2">
                  <c:v>9.7024674624818327E-2</c:v>
                </c:pt>
                <c:pt idx="3">
                  <c:v>0.19191828469716021</c:v>
                </c:pt>
                <c:pt idx="4">
                  <c:v>0.19115893985662263</c:v>
                </c:pt>
                <c:pt idx="5">
                  <c:v>0.13804562601041853</c:v>
                </c:pt>
                <c:pt idx="6">
                  <c:v>0.14331204990446952</c:v>
                </c:pt>
                <c:pt idx="7">
                  <c:v>0.13424890180773061</c:v>
                </c:pt>
                <c:pt idx="8">
                  <c:v>3.7746787073174713E-2</c:v>
                </c:pt>
                <c:pt idx="9">
                  <c:v>8.9733331156000452E-3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38DF-4AF3-B323-3937263A661D}"/>
            </c:ext>
          </c:extLst>
        </c:ser>
        <c:ser>
          <c:idx val="6"/>
          <c:order val="6"/>
          <c:tx>
            <c:v>2021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'1.GÉNÉRAL'!$P$44:$P$53</c:f>
              <c:numCache>
                <c:formatCode>0.0%</c:formatCode>
                <c:ptCount val="10"/>
                <c:pt idx="0">
                  <c:v>3.8960339129185229E-2</c:v>
                </c:pt>
                <c:pt idx="1">
                  <c:v>2.3593547923552234E-2</c:v>
                </c:pt>
                <c:pt idx="2">
                  <c:v>8.7207213680126461E-2</c:v>
                </c:pt>
                <c:pt idx="3">
                  <c:v>0.18810173875556832</c:v>
                </c:pt>
                <c:pt idx="4">
                  <c:v>0.18636837189251329</c:v>
                </c:pt>
                <c:pt idx="5">
                  <c:v>0.14030392297743929</c:v>
                </c:pt>
                <c:pt idx="6">
                  <c:v>0.13920821957177756</c:v>
                </c:pt>
                <c:pt idx="7">
                  <c:v>0.14051947118838914</c:v>
                </c:pt>
                <c:pt idx="8">
                  <c:v>4.4780140824831151E-2</c:v>
                </c:pt>
                <c:pt idx="9">
                  <c:v>1.095703405661733E-2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DF-4AF3-B323-3937263A6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5397296"/>
        <c:axId val="1315397712"/>
      </c:barChart>
      <c:lineChart>
        <c:grouping val="standard"/>
        <c:varyColors val="0"/>
        <c:ser>
          <c:idx val="7"/>
          <c:order val="7"/>
          <c:tx>
            <c:v>QC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'1.GÉNÉRAL'!$AC$44:$AC$53</c:f>
              <c:numCache>
                <c:formatCode>0%</c:formatCode>
                <c:ptCount val="10"/>
                <c:pt idx="0">
                  <c:v>0.14000000000000001</c:v>
                </c:pt>
                <c:pt idx="1">
                  <c:v>0.04</c:v>
                </c:pt>
                <c:pt idx="2">
                  <c:v>0.08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0.15</c:v>
                </c:pt>
                <c:pt idx="7">
                  <c:v>0.11</c:v>
                </c:pt>
                <c:pt idx="8">
                  <c:v>0.06</c:v>
                </c:pt>
                <c:pt idx="9" formatCode="0.0%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0-497E-AF97-04A75DAB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97296"/>
        <c:axId val="1315397712"/>
      </c:lineChart>
      <c:catAx>
        <c:axId val="131539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5397712"/>
        <c:crosses val="autoZero"/>
        <c:auto val="1"/>
        <c:lblAlgn val="ctr"/>
        <c:lblOffset val="100"/>
        <c:noMultiLvlLbl val="0"/>
      </c:catAx>
      <c:valAx>
        <c:axId val="131539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539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RÉPARTITION</a:t>
            </a:r>
            <a:r>
              <a:rPr lang="fr-CA" sz="1200" baseline="0"/>
              <a:t> EMPRUNTEURS SELON SEXE</a:t>
            </a:r>
            <a:endParaRPr lang="fr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7AAF-4835-AD00-108F05FF3D6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7AAF-4835-AD00-108F05FF3D6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'1.GÉNÉRAL'!$B$66:$B$68</c15:sqref>
                  </c15:fullRef>
                </c:ext>
              </c:extLst>
              <c:f>'1.GÉNÉRAL'!$B$66:$B$67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'1.GÉNÉRAL'!$C$66:$C$68</c15:sqref>
                  </c15:fullRef>
                </c:ext>
              </c:extLst>
              <c:f>'1.GÉNÉRAL'!$C$66:$C$67</c:f>
              <c:numCache>
                <c:formatCode>#,##0</c:formatCode>
                <c:ptCount val="2"/>
                <c:pt idx="0">
                  <c:v>77648</c:v>
                </c:pt>
                <c:pt idx="1">
                  <c:v>54079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'1.GÉNÉRAL'!$C$68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7AAF-4835-AD00-108F05FF3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7AAF-4835-AD00-108F05FF3D6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7AAF-4835-AD00-108F05FF3D68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'1.GÉNÉRAL'!$B$66:$B$68</c15:sqref>
                        </c15:fullRef>
                        <c15:formulaRef>
                          <c15:sqref>'1.GÉNÉRAL'!$B$66:$B$67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'1.GÉNÉRAL'!$E$66:$E$68</c15:sqref>
                        </c15:fullRef>
                        <c15:formulaRef>
                          <c15:sqref>'1.GÉNÉRAL'!$E$66:$E$67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79534</c:v>
                      </c:pt>
                      <c:pt idx="1">
                        <c:v>54767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'1.GÉNÉRAL'!$E$68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2-7AAF-4835-AD00-108F05FF3D68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7AAF-4835-AD00-108F05FF3D6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AAF-4835-AD00-108F05FF3D68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'1.GÉNÉRAL'!$B$66:$B$68</c15:sqref>
                        </c15:fullRef>
                        <c15:formulaRef>
                          <c15:sqref>'1.GÉNÉRAL'!$B$66:$B$67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'1.GÉNÉRAL'!$G$66:$G$68</c15:sqref>
                        </c15:fullRef>
                        <c15:formulaRef>
                          <c15:sqref>'1.GÉNÉRAL'!$G$66:$G$67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81518</c:v>
                      </c:pt>
                      <c:pt idx="1">
                        <c:v>55511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'1.GÉNÉRAL'!$G$68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3-7AAF-4835-AD00-108F05FF3D68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7AAF-4835-AD00-108F05FF3D6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AAF-4835-AD00-108F05FF3D68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'1.GÉNÉRAL'!$B$66:$B$68</c15:sqref>
                        </c15:fullRef>
                        <c15:formulaRef>
                          <c15:sqref>'1.GÉNÉRAL'!$B$66:$B$67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'1.GÉNÉRAL'!$I$66:$I$68</c15:sqref>
                        </c15:fullRef>
                        <c15:formulaRef>
                          <c15:sqref>'1.GÉNÉRAL'!$I$66:$I$67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82141</c:v>
                      </c:pt>
                      <c:pt idx="1">
                        <c:v>56064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'1.GÉNÉRAL'!$I$68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4-7AAF-4835-AD00-108F05FF3D68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7AAF-4835-AD00-108F05FF3D6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AAF-4835-AD00-108F05FF3D68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'1.GÉNÉRAL'!$B$66:$B$68</c15:sqref>
                        </c15:fullRef>
                        <c15:formulaRef>
                          <c15:sqref>'1.GÉNÉRAL'!$B$66:$B$67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'1.GÉNÉRAL'!$K$66:$K$68</c15:sqref>
                        </c15:fullRef>
                        <c15:formulaRef>
                          <c15:sqref>'1.GÉNÉRAL'!$K$66:$K$67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84692</c:v>
                      </c:pt>
                      <c:pt idx="1">
                        <c:v>56890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'1.GÉNÉRAL'!$K$68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5-7AAF-4835-AD00-108F05FF3D68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7AAF-4835-AD00-108F05FF3D6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AAF-4835-AD00-108F05FF3D68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'1.GÉNÉRAL'!$B$66:$B$68</c15:sqref>
                        </c15:fullRef>
                        <c15:formulaRef>
                          <c15:sqref>'1.GÉNÉRAL'!$B$66:$B$67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'1.GÉNÉRAL'!$M$66:$M$68</c15:sqref>
                        </c15:fullRef>
                        <c15:formulaRef>
                          <c15:sqref>'1.GÉNÉRAL'!$M$66:$M$67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80347</c:v>
                      </c:pt>
                      <c:pt idx="1">
                        <c:v>47466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'1.GÉNÉRAL'!$M$68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6-7AAF-4835-AD00-108F05FF3D68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v>2021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4-7AAF-4835-AD00-108F05FF3D6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7AAF-4835-AD00-108F05FF3D68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'1.GÉNÉRAL'!$B$66:$B$68</c15:sqref>
                        </c15:fullRef>
                        <c15:formulaRef>
                          <c15:sqref>'1.GÉNÉRAL'!$B$66:$B$67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'1.GÉNÉRAL'!$O$66:$O$68</c15:sqref>
                        </c15:fullRef>
                        <c15:formulaRef>
                          <c15:sqref>'1.GÉNÉRAL'!$O$66:$O$67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74086</c:v>
                      </c:pt>
                      <c:pt idx="1">
                        <c:v>42696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'1.GÉNÉRAL'!$O$68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7-7AAF-4835-AD00-108F05FF3D68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/>
              <a:t>RÉPARTITION</a:t>
            </a:r>
            <a:r>
              <a:rPr lang="fr-CA" sz="1400" b="0" baseline="0"/>
              <a:t> DES EMPRUNTEURS PAR RÉGION</a:t>
            </a:r>
            <a:endParaRPr lang="fr-CA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v>2021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'1.GÉNÉRAL'!$AD$78:$AE$94</c:f>
              <c:strCache>
                <c:ptCount val="17"/>
                <c:pt idx="0">
                  <c:v>Abitibi-Témiscamingue</c:v>
                </c:pt>
                <c:pt idx="1">
                  <c:v>Bas-Saint-Laurent</c:v>
                </c:pt>
                <c:pt idx="2">
                  <c:v>Capitale-Nationale</c:v>
                </c:pt>
                <c:pt idx="3">
                  <c:v>Centre-du-Québec</c:v>
                </c:pt>
                <c:pt idx="4">
                  <c:v>Chaudière-Appalaches</c:v>
                </c:pt>
                <c:pt idx="5">
                  <c:v>Côte-Nord</c:v>
                </c:pt>
                <c:pt idx="6">
                  <c:v>Estrie</c:v>
                </c:pt>
                <c:pt idx="7">
                  <c:v>Gaspésie-Îles-de-la-Madeleine</c:v>
                </c:pt>
                <c:pt idx="8">
                  <c:v>Lanaudière</c:v>
                </c:pt>
                <c:pt idx="9">
                  <c:v>Laurentides</c:v>
                </c:pt>
                <c:pt idx="10">
                  <c:v>Laval</c:v>
                </c:pt>
                <c:pt idx="11">
                  <c:v>Mauricie</c:v>
                </c:pt>
                <c:pt idx="12">
                  <c:v>Montérégie</c:v>
                </c:pt>
                <c:pt idx="13">
                  <c:v>Montréal</c:v>
                </c:pt>
                <c:pt idx="14">
                  <c:v>Nord-du-Québec</c:v>
                </c:pt>
                <c:pt idx="15">
                  <c:v>Outaouais</c:v>
                </c:pt>
                <c:pt idx="16">
                  <c:v>Saguenay-Lac-Saint-Jean</c:v>
                </c:pt>
              </c:strCache>
            </c:strRef>
          </c:cat>
          <c:val>
            <c:numRef>
              <c:f>'1.GÉNÉRAL'!$P$78:$P$94</c:f>
              <c:numCache>
                <c:formatCode>0.0%</c:formatCode>
                <c:ptCount val="17"/>
                <c:pt idx="0">
                  <c:v>8.6277035731236011E-3</c:v>
                </c:pt>
                <c:pt idx="1">
                  <c:v>1.1899111804190114E-2</c:v>
                </c:pt>
                <c:pt idx="2">
                  <c:v>4.959658281917418E-2</c:v>
                </c:pt>
                <c:pt idx="3">
                  <c:v>1.412807647976134E-2</c:v>
                </c:pt>
                <c:pt idx="4">
                  <c:v>2.3306664858634484E-2</c:v>
                </c:pt>
                <c:pt idx="5">
                  <c:v>3.9070445453929081E-3</c:v>
                </c:pt>
                <c:pt idx="6">
                  <c:v>2.4094853888399215E-2</c:v>
                </c:pt>
                <c:pt idx="7">
                  <c:v>5.6105498677876467E-3</c:v>
                </c:pt>
                <c:pt idx="8">
                  <c:v>3.9689131466540108E-2</c:v>
                </c:pt>
                <c:pt idx="9">
                  <c:v>5.5690216285849886E-2</c:v>
                </c:pt>
                <c:pt idx="10">
                  <c:v>3.8782290324767779E-2</c:v>
                </c:pt>
                <c:pt idx="11">
                  <c:v>1.6348566004474881E-2</c:v>
                </c:pt>
                <c:pt idx="12">
                  <c:v>0.16698589734897282</c:v>
                </c:pt>
                <c:pt idx="13">
                  <c:v>0.50421214997626962</c:v>
                </c:pt>
                <c:pt idx="14">
                  <c:v>4.8308359888806022E-4</c:v>
                </c:pt>
                <c:pt idx="15">
                  <c:v>2.4484710827852734E-2</c:v>
                </c:pt>
                <c:pt idx="16">
                  <c:v>1.2153366329920673E-2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55-4A14-99D8-258D3779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9797344"/>
        <c:axId val="1059797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2015</c:v>
                </c:tx>
                <c:spPr>
                  <a:solidFill>
                    <a:schemeClr val="bg1">
                      <a:lumMod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'1.GÉNÉRAL'!$AD$78:$AE$94</c15:sqref>
                        </c15:formulaRef>
                      </c:ext>
                    </c:extLst>
                    <c:strCache>
                      <c:ptCount val="17"/>
                      <c:pt idx="0">
                        <c:v>Abitibi-Témiscamingue</c:v>
                      </c:pt>
                      <c:pt idx="1">
                        <c:v>Bas-Saint-Laurent</c:v>
                      </c:pt>
                      <c:pt idx="2">
                        <c:v>Capitale-Nationale</c:v>
                      </c:pt>
                      <c:pt idx="3">
                        <c:v>Centre-du-Québec</c:v>
                      </c:pt>
                      <c:pt idx="4">
                        <c:v>Chaudière-Appalaches</c:v>
                      </c:pt>
                      <c:pt idx="5">
                        <c:v>Côte-Nord</c:v>
                      </c:pt>
                      <c:pt idx="6">
                        <c:v>Estrie</c:v>
                      </c:pt>
                      <c:pt idx="7">
                        <c:v>Gaspésie-Îles-de-la-Madeleine</c:v>
                      </c:pt>
                      <c:pt idx="8">
                        <c:v>Lanaudière</c:v>
                      </c:pt>
                      <c:pt idx="9">
                        <c:v>Laurentides</c:v>
                      </c:pt>
                      <c:pt idx="10">
                        <c:v>Laval</c:v>
                      </c:pt>
                      <c:pt idx="11">
                        <c:v>Mauricie</c:v>
                      </c:pt>
                      <c:pt idx="12">
                        <c:v>Montérégie</c:v>
                      </c:pt>
                      <c:pt idx="13">
                        <c:v>Montréal</c:v>
                      </c:pt>
                      <c:pt idx="14">
                        <c:v>Nord-du-Québec</c:v>
                      </c:pt>
                      <c:pt idx="15">
                        <c:v>Outaouais</c:v>
                      </c:pt>
                      <c:pt idx="16">
                        <c:v>Saguenay-Lac-Saint-Jean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'1.GÉNÉRAL'!$D$78:$D$94</c15:sqref>
                        </c15:formulaRef>
                      </c:ext>
                    </c:extLst>
                    <c:numCache>
                      <c:formatCode>0.0%</c:formatCode>
                      <c:ptCount val="17"/>
                      <c:pt idx="0">
                        <c:v>4.2782919915486817E-3</c:v>
                      </c:pt>
                      <c:pt idx="1">
                        <c:v>7.067828597637541E-3</c:v>
                      </c:pt>
                      <c:pt idx="2">
                        <c:v>2.2865177410016767E-2</c:v>
                      </c:pt>
                      <c:pt idx="3">
                        <c:v>8.9174943795724722E-3</c:v>
                      </c:pt>
                      <c:pt idx="4">
                        <c:v>1.1864929284119191E-2</c:v>
                      </c:pt>
                      <c:pt idx="5">
                        <c:v>2.1729813454438823E-3</c:v>
                      </c:pt>
                      <c:pt idx="6">
                        <c:v>1.3496545034850409E-2</c:v>
                      </c:pt>
                      <c:pt idx="7">
                        <c:v>3.2256366684962818E-3</c:v>
                      </c:pt>
                      <c:pt idx="8">
                        <c:v>2.6496838274547546E-2</c:v>
                      </c:pt>
                      <c:pt idx="9">
                        <c:v>3.6331646578494255E-2</c:v>
                      </c:pt>
                      <c:pt idx="10">
                        <c:v>4.0196395407415202E-2</c:v>
                      </c:pt>
                      <c:pt idx="11">
                        <c:v>9.5716444731836058E-3</c:v>
                      </c:pt>
                      <c:pt idx="12">
                        <c:v>0.14119115468769972</c:v>
                      </c:pt>
                      <c:pt idx="13">
                        <c:v>0.65320270382038692</c:v>
                      </c:pt>
                      <c:pt idx="14">
                        <c:v>3.4587246328864562E-4</c:v>
                      </c:pt>
                      <c:pt idx="15">
                        <c:v>1.2278472446746919E-2</c:v>
                      </c:pt>
                      <c:pt idx="16">
                        <c:v>6.4963871365519522E-3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55-4A14-99D8-258D3779395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2016</c:v>
                </c:tx>
                <c:spPr>
                  <a:solidFill>
                    <a:schemeClr val="bg1">
                      <a:lumMod val="8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'1.GÉNÉRAL'!$AD$78:$AE$94</c15:sqref>
                        </c15:formulaRef>
                      </c:ext>
                    </c:extLst>
                    <c:strCache>
                      <c:ptCount val="17"/>
                      <c:pt idx="0">
                        <c:v>Abitibi-Témiscamingue</c:v>
                      </c:pt>
                      <c:pt idx="1">
                        <c:v>Bas-Saint-Laurent</c:v>
                      </c:pt>
                      <c:pt idx="2">
                        <c:v>Capitale-Nationale</c:v>
                      </c:pt>
                      <c:pt idx="3">
                        <c:v>Centre-du-Québec</c:v>
                      </c:pt>
                      <c:pt idx="4">
                        <c:v>Chaudière-Appalaches</c:v>
                      </c:pt>
                      <c:pt idx="5">
                        <c:v>Côte-Nord</c:v>
                      </c:pt>
                      <c:pt idx="6">
                        <c:v>Estrie</c:v>
                      </c:pt>
                      <c:pt idx="7">
                        <c:v>Gaspésie-Îles-de-la-Madeleine</c:v>
                      </c:pt>
                      <c:pt idx="8">
                        <c:v>Lanaudière</c:v>
                      </c:pt>
                      <c:pt idx="9">
                        <c:v>Laurentides</c:v>
                      </c:pt>
                      <c:pt idx="10">
                        <c:v>Laval</c:v>
                      </c:pt>
                      <c:pt idx="11">
                        <c:v>Mauricie</c:v>
                      </c:pt>
                      <c:pt idx="12">
                        <c:v>Montérégie</c:v>
                      </c:pt>
                      <c:pt idx="13">
                        <c:v>Montréal</c:v>
                      </c:pt>
                      <c:pt idx="14">
                        <c:v>Nord-du-Québec</c:v>
                      </c:pt>
                      <c:pt idx="15">
                        <c:v>Outaouais</c:v>
                      </c:pt>
                      <c:pt idx="16">
                        <c:v>Saguenay-Lac-Saint-Jean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'1.GÉNÉRAL'!$F$78:$F$94</c15:sqref>
                        </c15:formulaRef>
                      </c:ext>
                    </c:extLst>
                    <c:numCache>
                      <c:formatCode>0.0%</c:formatCode>
                      <c:ptCount val="17"/>
                      <c:pt idx="0">
                        <c:v>4.5570516318374213E-3</c:v>
                      </c:pt>
                      <c:pt idx="1">
                        <c:v>7.0494196764345866E-3</c:v>
                      </c:pt>
                      <c:pt idx="2">
                        <c:v>2.3618505464037636E-2</c:v>
                      </c:pt>
                      <c:pt idx="3">
                        <c:v>9.1435987434925602E-3</c:v>
                      </c:pt>
                      <c:pt idx="4">
                        <c:v>1.228486734407952E-2</c:v>
                      </c:pt>
                      <c:pt idx="5">
                        <c:v>2.2858996858731401E-3</c:v>
                      </c:pt>
                      <c:pt idx="6">
                        <c:v>1.4393794151046352E-2</c:v>
                      </c:pt>
                      <c:pt idx="7">
                        <c:v>3.4509711386729982E-3</c:v>
                      </c:pt>
                      <c:pt idx="8">
                        <c:v>2.7932219387378884E-2</c:v>
                      </c:pt>
                      <c:pt idx="9">
                        <c:v>3.8255637323580165E-2</c:v>
                      </c:pt>
                      <c:pt idx="10">
                        <c:v>4.0880735027357055E-2</c:v>
                      </c:pt>
                      <c:pt idx="11">
                        <c:v>1.0352913416018995E-2</c:v>
                      </c:pt>
                      <c:pt idx="12">
                        <c:v>0.14315631129529399</c:v>
                      </c:pt>
                      <c:pt idx="13">
                        <c:v>0.64202810919226627</c:v>
                      </c:pt>
                      <c:pt idx="14">
                        <c:v>3.3919801790375625E-4</c:v>
                      </c:pt>
                      <c:pt idx="15">
                        <c:v>1.3781762944828704E-2</c:v>
                      </c:pt>
                      <c:pt idx="16">
                        <c:v>6.4890055598979457E-3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555-4A14-99D8-258D3779395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2017</c:v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'1.GÉNÉRAL'!$AD$78:$AE$94</c15:sqref>
                        </c15:formulaRef>
                      </c:ext>
                    </c:extLst>
                    <c:strCache>
                      <c:ptCount val="17"/>
                      <c:pt idx="0">
                        <c:v>Abitibi-Témiscamingue</c:v>
                      </c:pt>
                      <c:pt idx="1">
                        <c:v>Bas-Saint-Laurent</c:v>
                      </c:pt>
                      <c:pt idx="2">
                        <c:v>Capitale-Nationale</c:v>
                      </c:pt>
                      <c:pt idx="3">
                        <c:v>Centre-du-Québec</c:v>
                      </c:pt>
                      <c:pt idx="4">
                        <c:v>Chaudière-Appalaches</c:v>
                      </c:pt>
                      <c:pt idx="5">
                        <c:v>Côte-Nord</c:v>
                      </c:pt>
                      <c:pt idx="6">
                        <c:v>Estrie</c:v>
                      </c:pt>
                      <c:pt idx="7">
                        <c:v>Gaspésie-Îles-de-la-Madeleine</c:v>
                      </c:pt>
                      <c:pt idx="8">
                        <c:v>Lanaudière</c:v>
                      </c:pt>
                      <c:pt idx="9">
                        <c:v>Laurentides</c:v>
                      </c:pt>
                      <c:pt idx="10">
                        <c:v>Laval</c:v>
                      </c:pt>
                      <c:pt idx="11">
                        <c:v>Mauricie</c:v>
                      </c:pt>
                      <c:pt idx="12">
                        <c:v>Montérégie</c:v>
                      </c:pt>
                      <c:pt idx="13">
                        <c:v>Montréal</c:v>
                      </c:pt>
                      <c:pt idx="14">
                        <c:v>Nord-du-Québec</c:v>
                      </c:pt>
                      <c:pt idx="15">
                        <c:v>Outaouais</c:v>
                      </c:pt>
                      <c:pt idx="16">
                        <c:v>Saguenay-Lac-Saint-Jean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'1.GÉNÉRAL'!$H$78:$H$94</c15:sqref>
                        </c15:formulaRef>
                      </c:ext>
                    </c:extLst>
                    <c:numCache>
                      <c:formatCode>0.0%</c:formatCode>
                      <c:ptCount val="17"/>
                      <c:pt idx="0">
                        <c:v>4.6822839140425159E-3</c:v>
                      </c:pt>
                      <c:pt idx="1">
                        <c:v>6.8716851886642481E-3</c:v>
                      </c:pt>
                      <c:pt idx="2">
                        <c:v>2.5680304059424543E-2</c:v>
                      </c:pt>
                      <c:pt idx="3">
                        <c:v>9.7619839010361729E-3</c:v>
                      </c:pt>
                      <c:pt idx="4">
                        <c:v>1.2608928132722517E-2</c:v>
                      </c:pt>
                      <c:pt idx="5">
                        <c:v>2.153272540717083E-3</c:v>
                      </c:pt>
                      <c:pt idx="6">
                        <c:v>1.5080133531800512E-2</c:v>
                      </c:pt>
                      <c:pt idx="7">
                        <c:v>3.4539069612844488E-3</c:v>
                      </c:pt>
                      <c:pt idx="8">
                        <c:v>2.8852406896252729E-2</c:v>
                      </c:pt>
                      <c:pt idx="9">
                        <c:v>3.9221353526887007E-2</c:v>
                      </c:pt>
                      <c:pt idx="10">
                        <c:v>3.9835542003266035E-2</c:v>
                      </c:pt>
                      <c:pt idx="11">
                        <c:v>1.05929447808431E-2</c:v>
                      </c:pt>
                      <c:pt idx="12">
                        <c:v>0.14458719308640547</c:v>
                      </c:pt>
                      <c:pt idx="13">
                        <c:v>0.63464456551584603</c:v>
                      </c:pt>
                      <c:pt idx="14">
                        <c:v>2.8902987123719236E-4</c:v>
                      </c:pt>
                      <c:pt idx="15">
                        <c:v>1.4148012197060566E-2</c:v>
                      </c:pt>
                      <c:pt idx="16">
                        <c:v>7.5364538925097911E-3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555-4A14-99D8-258D3779395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2018</c:v>
                </c:tx>
                <c:spPr>
                  <a:solidFill>
                    <a:schemeClr val="bg2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'1.GÉNÉRAL'!$AD$78:$AE$94</c15:sqref>
                        </c15:formulaRef>
                      </c:ext>
                    </c:extLst>
                    <c:strCache>
                      <c:ptCount val="17"/>
                      <c:pt idx="0">
                        <c:v>Abitibi-Témiscamingue</c:v>
                      </c:pt>
                      <c:pt idx="1">
                        <c:v>Bas-Saint-Laurent</c:v>
                      </c:pt>
                      <c:pt idx="2">
                        <c:v>Capitale-Nationale</c:v>
                      </c:pt>
                      <c:pt idx="3">
                        <c:v>Centre-du-Québec</c:v>
                      </c:pt>
                      <c:pt idx="4">
                        <c:v>Chaudière-Appalaches</c:v>
                      </c:pt>
                      <c:pt idx="5">
                        <c:v>Côte-Nord</c:v>
                      </c:pt>
                      <c:pt idx="6">
                        <c:v>Estrie</c:v>
                      </c:pt>
                      <c:pt idx="7">
                        <c:v>Gaspésie-Îles-de-la-Madeleine</c:v>
                      </c:pt>
                      <c:pt idx="8">
                        <c:v>Lanaudière</c:v>
                      </c:pt>
                      <c:pt idx="9">
                        <c:v>Laurentides</c:v>
                      </c:pt>
                      <c:pt idx="10">
                        <c:v>Laval</c:v>
                      </c:pt>
                      <c:pt idx="11">
                        <c:v>Mauricie</c:v>
                      </c:pt>
                      <c:pt idx="12">
                        <c:v>Montérégie</c:v>
                      </c:pt>
                      <c:pt idx="13">
                        <c:v>Montréal</c:v>
                      </c:pt>
                      <c:pt idx="14">
                        <c:v>Nord-du-Québec</c:v>
                      </c:pt>
                      <c:pt idx="15">
                        <c:v>Outaouais</c:v>
                      </c:pt>
                      <c:pt idx="16">
                        <c:v>Saguenay-Lac-Saint-Jean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'1.GÉNÉRAL'!$J$78:$J$94</c15:sqref>
                        </c15:formulaRef>
                      </c:ext>
                    </c:extLst>
                    <c:numCache>
                      <c:formatCode>0.0%</c:formatCode>
                      <c:ptCount val="17"/>
                      <c:pt idx="0">
                        <c:v>4.9438524737200878E-3</c:v>
                      </c:pt>
                      <c:pt idx="1">
                        <c:v>7.3117353711477061E-3</c:v>
                      </c:pt>
                      <c:pt idx="2">
                        <c:v>2.7876439565170594E-2</c:v>
                      </c:pt>
                      <c:pt idx="3">
                        <c:v>9.894880350159653E-3</c:v>
                      </c:pt>
                      <c:pt idx="4">
                        <c:v>1.3317547447350482E-2</c:v>
                      </c:pt>
                      <c:pt idx="5">
                        <c:v>2.5831449790119469E-3</c:v>
                      </c:pt>
                      <c:pt idx="6">
                        <c:v>1.6646934309188104E-2</c:v>
                      </c:pt>
                      <c:pt idx="7">
                        <c:v>3.7096832059699352E-3</c:v>
                      </c:pt>
                      <c:pt idx="8">
                        <c:v>3.0057761991891793E-2</c:v>
                      </c:pt>
                      <c:pt idx="9">
                        <c:v>4.1351845872349587E-2</c:v>
                      </c:pt>
                      <c:pt idx="10">
                        <c:v>4.0828041473827716E-2</c:v>
                      </c:pt>
                      <c:pt idx="11">
                        <c:v>1.0425860151400998E-2</c:v>
                      </c:pt>
                      <c:pt idx="12">
                        <c:v>0.14428299788325619</c:v>
                      </c:pt>
                      <c:pt idx="13">
                        <c:v>0.6227675528289025</c:v>
                      </c:pt>
                      <c:pt idx="14">
                        <c:v>3.3724392781544864E-4</c:v>
                      </c:pt>
                      <c:pt idx="15">
                        <c:v>1.5405589638718473E-2</c:v>
                      </c:pt>
                      <c:pt idx="16">
                        <c:v>8.2588885301187534E-3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555-4A14-99D8-258D3779395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2019</c:v>
                </c:tx>
                <c:spPr>
                  <a:solidFill>
                    <a:schemeClr val="bg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'1.GÉNÉRAL'!$AD$78:$AE$94</c15:sqref>
                        </c15:formulaRef>
                      </c:ext>
                    </c:extLst>
                    <c:strCache>
                      <c:ptCount val="17"/>
                      <c:pt idx="0">
                        <c:v>Abitibi-Témiscamingue</c:v>
                      </c:pt>
                      <c:pt idx="1">
                        <c:v>Bas-Saint-Laurent</c:v>
                      </c:pt>
                      <c:pt idx="2">
                        <c:v>Capitale-Nationale</c:v>
                      </c:pt>
                      <c:pt idx="3">
                        <c:v>Centre-du-Québec</c:v>
                      </c:pt>
                      <c:pt idx="4">
                        <c:v>Chaudière-Appalaches</c:v>
                      </c:pt>
                      <c:pt idx="5">
                        <c:v>Côte-Nord</c:v>
                      </c:pt>
                      <c:pt idx="6">
                        <c:v>Estrie</c:v>
                      </c:pt>
                      <c:pt idx="7">
                        <c:v>Gaspésie-Îles-de-la-Madeleine</c:v>
                      </c:pt>
                      <c:pt idx="8">
                        <c:v>Lanaudière</c:v>
                      </c:pt>
                      <c:pt idx="9">
                        <c:v>Laurentides</c:v>
                      </c:pt>
                      <c:pt idx="10">
                        <c:v>Laval</c:v>
                      </c:pt>
                      <c:pt idx="11">
                        <c:v>Mauricie</c:v>
                      </c:pt>
                      <c:pt idx="12">
                        <c:v>Montérégie</c:v>
                      </c:pt>
                      <c:pt idx="13">
                        <c:v>Montréal</c:v>
                      </c:pt>
                      <c:pt idx="14">
                        <c:v>Nord-du-Québec</c:v>
                      </c:pt>
                      <c:pt idx="15">
                        <c:v>Outaouais</c:v>
                      </c:pt>
                      <c:pt idx="16">
                        <c:v>Saguenay-Lac-Saint-Jean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'1.GÉNÉRAL'!$L$78:$L$94</c15:sqref>
                        </c15:formulaRef>
                      </c:ext>
                    </c:extLst>
                    <c:numCache>
                      <c:formatCode>0.0%</c:formatCode>
                      <c:ptCount val="17"/>
                      <c:pt idx="0">
                        <c:v>5.5854567880469826E-3</c:v>
                      </c:pt>
                      <c:pt idx="1">
                        <c:v>8.1994785972584316E-3</c:v>
                      </c:pt>
                      <c:pt idx="2">
                        <c:v>3.1921901718386457E-2</c:v>
                      </c:pt>
                      <c:pt idx="3">
                        <c:v>1.0182771283603845E-2</c:v>
                      </c:pt>
                      <c:pt idx="4">
                        <c:v>1.4990328820116054E-2</c:v>
                      </c:pt>
                      <c:pt idx="5">
                        <c:v>2.7121352283239423E-3</c:v>
                      </c:pt>
                      <c:pt idx="6">
                        <c:v>1.6805427073697195E-2</c:v>
                      </c:pt>
                      <c:pt idx="7">
                        <c:v>4.2258851232024218E-3</c:v>
                      </c:pt>
                      <c:pt idx="8">
                        <c:v>3.1389286014632915E-2</c:v>
                      </c:pt>
                      <c:pt idx="9">
                        <c:v>4.3450228464104505E-2</c:v>
                      </c:pt>
                      <c:pt idx="10">
                        <c:v>3.8852913968547641E-2</c:v>
                      </c:pt>
                      <c:pt idx="11">
                        <c:v>1.1374148515684131E-2</c:v>
                      </c:pt>
                      <c:pt idx="12">
                        <c:v>0.14766069576430355</c:v>
                      </c:pt>
                      <c:pt idx="13">
                        <c:v>0.60664928657528105</c:v>
                      </c:pt>
                      <c:pt idx="14">
                        <c:v>3.3638886552855103E-4</c:v>
                      </c:pt>
                      <c:pt idx="15">
                        <c:v>1.6770386566871302E-2</c:v>
                      </c:pt>
                      <c:pt idx="16">
                        <c:v>8.8932806324110679E-3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F555-4A14-99D8-258D3779395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2020</c:v>
                </c:tx>
                <c:spPr>
                  <a:solidFill>
                    <a:schemeClr val="bg2">
                      <a:lumMod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'1.GÉNÉRAL'!$AD$78:$AE$94</c15:sqref>
                        </c15:formulaRef>
                      </c:ext>
                    </c:extLst>
                    <c:strCache>
                      <c:ptCount val="17"/>
                      <c:pt idx="0">
                        <c:v>Abitibi-Témiscamingue</c:v>
                      </c:pt>
                      <c:pt idx="1">
                        <c:v>Bas-Saint-Laurent</c:v>
                      </c:pt>
                      <c:pt idx="2">
                        <c:v>Capitale-Nationale</c:v>
                      </c:pt>
                      <c:pt idx="3">
                        <c:v>Centre-du-Québec</c:v>
                      </c:pt>
                      <c:pt idx="4">
                        <c:v>Chaudière-Appalaches</c:v>
                      </c:pt>
                      <c:pt idx="5">
                        <c:v>Côte-Nord</c:v>
                      </c:pt>
                      <c:pt idx="6">
                        <c:v>Estrie</c:v>
                      </c:pt>
                      <c:pt idx="7">
                        <c:v>Gaspésie-Îles-de-la-Madeleine</c:v>
                      </c:pt>
                      <c:pt idx="8">
                        <c:v>Lanaudière</c:v>
                      </c:pt>
                      <c:pt idx="9">
                        <c:v>Laurentides</c:v>
                      </c:pt>
                      <c:pt idx="10">
                        <c:v>Laval</c:v>
                      </c:pt>
                      <c:pt idx="11">
                        <c:v>Mauricie</c:v>
                      </c:pt>
                      <c:pt idx="12">
                        <c:v>Montérégie</c:v>
                      </c:pt>
                      <c:pt idx="13">
                        <c:v>Montréal</c:v>
                      </c:pt>
                      <c:pt idx="14">
                        <c:v>Nord-du-Québec</c:v>
                      </c:pt>
                      <c:pt idx="15">
                        <c:v>Outaouais</c:v>
                      </c:pt>
                      <c:pt idx="16">
                        <c:v>Saguenay-Lac-Saint-Jean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'1.GÉNÉRAL'!$N$78:$N$94</c15:sqref>
                        </c15:formulaRef>
                      </c:ext>
                    </c:extLst>
                    <c:numCache>
                      <c:formatCode>0.0%</c:formatCode>
                      <c:ptCount val="17"/>
                      <c:pt idx="0">
                        <c:v>7.4266270994204743E-3</c:v>
                      </c:pt>
                      <c:pt idx="1">
                        <c:v>1.1287540978512499E-2</c:v>
                      </c:pt>
                      <c:pt idx="2">
                        <c:v>4.7278716032503144E-2</c:v>
                      </c:pt>
                      <c:pt idx="3">
                        <c:v>1.4231779127759739E-2</c:v>
                      </c:pt>
                      <c:pt idx="4">
                        <c:v>2.191476469400121E-2</c:v>
                      </c:pt>
                      <c:pt idx="5">
                        <c:v>3.814303248760934E-3</c:v>
                      </c:pt>
                      <c:pt idx="6">
                        <c:v>2.4874539720025481E-2</c:v>
                      </c:pt>
                      <c:pt idx="7">
                        <c:v>5.6243493932849617E-3</c:v>
                      </c:pt>
                      <c:pt idx="8">
                        <c:v>3.9828783617917127E-2</c:v>
                      </c:pt>
                      <c:pt idx="9">
                        <c:v>5.4689806255146592E-2</c:v>
                      </c:pt>
                      <c:pt idx="10">
                        <c:v>3.8888802572906792E-2</c:v>
                      </c:pt>
                      <c:pt idx="11">
                        <c:v>1.5668940229635039E-2</c:v>
                      </c:pt>
                      <c:pt idx="12">
                        <c:v>0.16685051970852818</c:v>
                      </c:pt>
                      <c:pt idx="13">
                        <c:v>0.5129033761633236</c:v>
                      </c:pt>
                      <c:pt idx="14">
                        <c:v>4.8164318008793873E-4</c:v>
                      </c:pt>
                      <c:pt idx="15">
                        <c:v>2.2831440423845998E-2</c:v>
                      </c:pt>
                      <c:pt idx="16">
                        <c:v>1.1404067554340227E-2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555-4A14-99D8-258D3779395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v>QC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'1.GÉNÉRAL'!$AD$78:$AE$94</c:f>
              <c:strCache>
                <c:ptCount val="17"/>
                <c:pt idx="0">
                  <c:v>Abitibi-Témiscamingue</c:v>
                </c:pt>
                <c:pt idx="1">
                  <c:v>Bas-Saint-Laurent</c:v>
                </c:pt>
                <c:pt idx="2">
                  <c:v>Capitale-Nationale</c:v>
                </c:pt>
                <c:pt idx="3">
                  <c:v>Centre-du-Québec</c:v>
                </c:pt>
                <c:pt idx="4">
                  <c:v>Chaudière-Appalaches</c:v>
                </c:pt>
                <c:pt idx="5">
                  <c:v>Côte-Nord</c:v>
                </c:pt>
                <c:pt idx="6">
                  <c:v>Estrie</c:v>
                </c:pt>
                <c:pt idx="7">
                  <c:v>Gaspésie-Îles-de-la-Madeleine</c:v>
                </c:pt>
                <c:pt idx="8">
                  <c:v>Lanaudière</c:v>
                </c:pt>
                <c:pt idx="9">
                  <c:v>Laurentides</c:v>
                </c:pt>
                <c:pt idx="10">
                  <c:v>Laval</c:v>
                </c:pt>
                <c:pt idx="11">
                  <c:v>Mauricie</c:v>
                </c:pt>
                <c:pt idx="12">
                  <c:v>Montérégie</c:v>
                </c:pt>
                <c:pt idx="13">
                  <c:v>Montréal</c:v>
                </c:pt>
                <c:pt idx="14">
                  <c:v>Nord-du-Québec</c:v>
                </c:pt>
                <c:pt idx="15">
                  <c:v>Outaouais</c:v>
                </c:pt>
                <c:pt idx="16">
                  <c:v>Saguenay-Lac-Saint-Jean</c:v>
                </c:pt>
              </c:strCache>
            </c:strRef>
          </c:cat>
          <c:val>
            <c:numRef>
              <c:f>'1.GÉNÉRAL'!$AG$78:$AG$94</c:f>
              <c:numCache>
                <c:formatCode>0.0%</c:formatCode>
                <c:ptCount val="17"/>
                <c:pt idx="0">
                  <c:v>1.7248172714873576E-2</c:v>
                </c:pt>
                <c:pt idx="1">
                  <c:v>2.3088840446242261E-2</c:v>
                </c:pt>
                <c:pt idx="2">
                  <c:v>8.8249536621475111E-2</c:v>
                </c:pt>
                <c:pt idx="3">
                  <c:v>2.9335765827728105E-2</c:v>
                </c:pt>
                <c:pt idx="4">
                  <c:v>5.0458249303475047E-2</c:v>
                </c:pt>
                <c:pt idx="5">
                  <c:v>1.056223261019083E-2</c:v>
                </c:pt>
                <c:pt idx="6">
                  <c:v>5.7157945047387013E-2</c:v>
                </c:pt>
                <c:pt idx="7">
                  <c:v>1.0575638529778627E-2</c:v>
                </c:pt>
                <c:pt idx="8">
                  <c:v>6.1137055127472813E-2</c:v>
                </c:pt>
                <c:pt idx="9">
                  <c:v>7.3659466327827189E-2</c:v>
                </c:pt>
                <c:pt idx="10">
                  <c:v>5.1618152780854014E-2</c:v>
                </c:pt>
                <c:pt idx="11">
                  <c:v>3.1953417343762752E-2</c:v>
                </c:pt>
                <c:pt idx="12">
                  <c:v>0.16866010748050314</c:v>
                </c:pt>
                <c:pt idx="13">
                  <c:v>0.24161488873086742</c:v>
                </c:pt>
                <c:pt idx="14">
                  <c:v>5.3844001725283563E-3</c:v>
                </c:pt>
                <c:pt idx="15">
                  <c:v>4.6778499236445448E-2</c:v>
                </c:pt>
                <c:pt idx="16">
                  <c:v>3.2517631698588297E-2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6-4F09-967B-2D6B38D8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797344"/>
        <c:axId val="1059797760"/>
      </c:lineChart>
      <c:catAx>
        <c:axId val="10597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797760"/>
        <c:crosses val="autoZero"/>
        <c:auto val="1"/>
        <c:lblAlgn val="ctr"/>
        <c:lblOffset val="100"/>
        <c:noMultiLvlLbl val="0"/>
      </c:catAx>
      <c:valAx>
        <c:axId val="1059797760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79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 b="0"/>
              <a:t>Nombre de chaque type d'emprunteurs de livres, 2015 à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'1.GÉNÉRAL'!$B$16</c:f>
              <c:strCache>
                <c:ptCount val="1"/>
                <c:pt idx="0">
                  <c:v>Emprunteurs Physiques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777571052353984E-17"/>
                  <c:y val="-0.2861788617886179"/>
                </c:manualLayout>
              </c:layout>
              <c:tx>
                <c:rich>
                  <a:bodyPr/>
                  <a:lstStyle/>
                  <a:p>
                    <a:fld id="{8A6BE6EF-D1BD-4B52-9DA1-CB01FF5BD0D8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B5D-42D2-916D-4FB38BBF027E}"/>
                </c:ext>
              </c:extLst>
            </c:dLbl>
            <c:dLbl>
              <c:idx val="1"/>
              <c:layout>
                <c:manualLayout>
                  <c:x val="0"/>
                  <c:y val="-0.31219512195121951"/>
                </c:manualLayout>
              </c:layout>
              <c:tx>
                <c:rich>
                  <a:bodyPr/>
                  <a:lstStyle/>
                  <a:p>
                    <a:fld id="{5062BD55-4F81-4573-993B-2E155E456C39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B5D-42D2-916D-4FB38BBF027E}"/>
                </c:ext>
              </c:extLst>
            </c:dLbl>
            <c:dLbl>
              <c:idx val="2"/>
              <c:layout>
                <c:manualLayout>
                  <c:x val="-1.9393937913132872E-3"/>
                  <c:y val="-0.32520325203252032"/>
                </c:manualLayout>
              </c:layout>
              <c:tx>
                <c:rich>
                  <a:bodyPr/>
                  <a:lstStyle/>
                  <a:p>
                    <a:fld id="{CB1ECE6E-FBDC-4367-98EE-0D8D0CA0DF72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B5D-42D2-916D-4FB38BBF027E}"/>
                </c:ext>
              </c:extLst>
            </c:dLbl>
            <c:dLbl>
              <c:idx val="3"/>
              <c:layout>
                <c:manualLayout>
                  <c:x val="-3.8787875826265744E-3"/>
                  <c:y val="-0.32520325203252032"/>
                </c:manualLayout>
              </c:layout>
              <c:tx>
                <c:rich>
                  <a:bodyPr/>
                  <a:lstStyle/>
                  <a:p>
                    <a:fld id="{5D1DC062-AC91-48BB-8AC9-422AD069B654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B5D-42D2-916D-4FB38BBF027E}"/>
                </c:ext>
              </c:extLst>
            </c:dLbl>
            <c:dLbl>
              <c:idx val="4"/>
              <c:layout>
                <c:manualLayout>
                  <c:x val="0"/>
                  <c:y val="-0.35121951219512193"/>
                </c:manualLayout>
              </c:layout>
              <c:tx>
                <c:rich>
                  <a:bodyPr/>
                  <a:lstStyle/>
                  <a:p>
                    <a:fld id="{F2179DEC-5DEC-4DDC-847F-1A1A095A4861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B5D-42D2-916D-4FB38BBF027E}"/>
                </c:ext>
              </c:extLst>
            </c:dLbl>
            <c:dLbl>
              <c:idx val="5"/>
              <c:layout>
                <c:manualLayout>
                  <c:x val="1.1636362747879724E-2"/>
                  <c:y val="-0.33821138211382118"/>
                </c:manualLayout>
              </c:layout>
              <c:tx>
                <c:rich>
                  <a:bodyPr/>
                  <a:lstStyle/>
                  <a:p>
                    <a:fld id="{9BF3631E-8033-48FE-8A7C-76672F96D351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B5D-42D2-916D-4FB38BBF027E}"/>
                </c:ext>
              </c:extLst>
            </c:dLbl>
            <c:dLbl>
              <c:idx val="6"/>
              <c:layout>
                <c:manualLayout>
                  <c:x val="-1.9393937913132872E-3"/>
                  <c:y val="-0.32520325203252037"/>
                </c:manualLayout>
              </c:layout>
              <c:tx>
                <c:rich>
                  <a:bodyPr/>
                  <a:lstStyle/>
                  <a:p>
                    <a:fld id="{A23668DB-C0A5-4455-B965-94FE932AB32E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B5D-42D2-916D-4FB38BBF0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'2.EMPRUNTS'!$C$9:$I$9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('1.GÉNÉRAL'!$C$16,'1.GÉNÉRAL'!$E$16,'1.GÉNÉRAL'!$G$16,'1.GÉNÉRAL'!$I$16,'1.GÉNÉRAL'!$K$16,'1.GÉNÉRAL'!$M$16,'1.GÉNÉRAL'!$O$16)</c:f>
              <c:numCache>
                <c:formatCode>#,##0</c:formatCode>
                <c:ptCount val="7"/>
                <c:pt idx="0">
                  <c:v>90035</c:v>
                </c:pt>
                <c:pt idx="1">
                  <c:v>86877</c:v>
                </c:pt>
                <c:pt idx="2">
                  <c:v>84244</c:v>
                </c:pt>
                <c:pt idx="3">
                  <c:v>78986</c:v>
                </c:pt>
                <c:pt idx="4">
                  <c:v>74726</c:v>
                </c:pt>
                <c:pt idx="5">
                  <c:v>37663</c:v>
                </c:pt>
                <c:pt idx="6">
                  <c:v>35182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('1.GÉNÉRAL'!$C$15,'1.GÉNÉRAL'!$E$15,'1.GÉNÉRAL'!$G$15,'1.GÉNÉRAL'!$I$15,'1.GÉNÉRAL'!$K$15,'1.GÉNÉRAL'!$M$15,'1.GÉNÉRAL'!$O$15)</c15:f>
                <c15:dlblRangeCache>
                  <c:ptCount val="7"/>
                  <c:pt idx="0">
                    <c:v>133 113</c:v>
                  </c:pt>
                  <c:pt idx="1">
                    <c:v>135 737</c:v>
                  </c:pt>
                  <c:pt idx="2">
                    <c:v>138 548</c:v>
                  </c:pt>
                  <c:pt idx="3">
                    <c:v>139 519</c:v>
                  </c:pt>
                  <c:pt idx="4">
                    <c:v>142 896</c:v>
                  </c:pt>
                  <c:pt idx="5">
                    <c:v>128 901</c:v>
                  </c:pt>
                  <c:pt idx="6">
                    <c:v>118 188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B5D-42D2-916D-4FB38BBF027E}"/>
            </c:ext>
          </c:extLst>
        </c:ser>
        <c:ser>
          <c:idx val="1"/>
          <c:order val="1"/>
          <c:tx>
            <c:strRef>
              <c:f>'1.GÉNÉRAL'!$B$20</c:f>
              <c:strCache>
                <c:ptCount val="1"/>
                <c:pt idx="0">
                  <c:v>Emprunteurs Numériques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'2.EMPRUNTS'!$C$9:$I$9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('1.GÉNÉRAL'!$C$20,'1.GÉNÉRAL'!$E$20,'1.GÉNÉRAL'!$G$20,'1.GÉNÉRAL'!$I$20,'1.GÉNÉRAL'!$K$20,'1.GÉNÉRAL'!$M$20,'1.GÉNÉRAL'!$O$20)</c:f>
              <c:numCache>
                <c:formatCode>#,##0</c:formatCode>
                <c:ptCount val="7"/>
                <c:pt idx="0">
                  <c:v>31447</c:v>
                </c:pt>
                <c:pt idx="1">
                  <c:v>35171</c:v>
                </c:pt>
                <c:pt idx="2">
                  <c:v>39325</c:v>
                </c:pt>
                <c:pt idx="3">
                  <c:v>44618</c:v>
                </c:pt>
                <c:pt idx="4">
                  <c:v>51432</c:v>
                </c:pt>
                <c:pt idx="5">
                  <c:v>76134</c:v>
                </c:pt>
                <c:pt idx="6">
                  <c:v>71787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5D-42D2-916D-4FB38BBF027E}"/>
            </c:ext>
          </c:extLst>
        </c:ser>
        <c:ser>
          <c:idx val="2"/>
          <c:order val="2"/>
          <c:tx>
            <c:strRef>
              <c:f>'1.GÉNÉRAL'!$B$24</c:f>
              <c:strCache>
                <c:ptCount val="1"/>
                <c:pt idx="0">
                  <c:v>Emprunteurs Hybrides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'2.EMPRUNTS'!$C$9:$I$9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('1.GÉNÉRAL'!$C$24,'1.GÉNÉRAL'!$E$24,'1.GÉNÉRAL'!$G$24,'1.GÉNÉRAL'!$I$24,'1.GÉNÉRAL'!$K$24,'1.GÉNÉRAL'!$M$24,'1.GÉNÉRAL'!$O$24)</c:f>
              <c:numCache>
                <c:formatCode>#,##0</c:formatCode>
                <c:ptCount val="7"/>
                <c:pt idx="0">
                  <c:v>11631</c:v>
                </c:pt>
                <c:pt idx="1">
                  <c:v>13689</c:v>
                </c:pt>
                <c:pt idx="2">
                  <c:v>14979</c:v>
                </c:pt>
                <c:pt idx="3">
                  <c:v>15915</c:v>
                </c:pt>
                <c:pt idx="4">
                  <c:v>16738</c:v>
                </c:pt>
                <c:pt idx="5">
                  <c:v>15104</c:v>
                </c:pt>
                <c:pt idx="6">
                  <c:v>11219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D-42D2-916D-4FB38BBF02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33233856"/>
        <c:axId val="833229280"/>
      </c:barChart>
      <c:catAx>
        <c:axId val="8332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3229280"/>
        <c:crosses val="autoZero"/>
        <c:auto val="1"/>
        <c:lblAlgn val="ctr"/>
        <c:lblOffset val="100"/>
        <c:noMultiLvlLbl val="0"/>
      </c:catAx>
      <c:valAx>
        <c:axId val="833229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32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/>
              <a:t>RÉPARTITION DES EMPRUNTEURS SELON LA LANGUE</a:t>
            </a:r>
            <a:r>
              <a:rPr lang="fr-CA" sz="1400" b="0" baseline="0"/>
              <a:t> DE COMMUNICATION</a:t>
            </a:r>
            <a:endParaRPr lang="fr-CA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FBF-42F9-87AF-0AB9F26B3BB5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5FBF-42F9-87AF-0AB9F26B3B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'1.GÉNÉRAL'!$B$108:$B$109</c:f>
              <c:strCache>
                <c:ptCount val="2"/>
                <c:pt idx="0">
                  <c:v>FRANÇAIS</c:v>
                </c:pt>
                <c:pt idx="1">
                  <c:v>ANGLAIS</c:v>
                </c:pt>
              </c:strCache>
              <c:extLst xmlns:c15="http://schemas.microsoft.com/office/drawing/2012/chart"/>
            </c:strRef>
          </c:cat>
          <c:val>
            <c:numRef>
              <c:f>'1.GÉNÉRAL'!$P$108:$P$109</c:f>
              <c:numCache>
                <c:formatCode>0.0%</c:formatCode>
                <c:ptCount val="2"/>
                <c:pt idx="0">
                  <c:v>0.91622097352921261</c:v>
                </c:pt>
                <c:pt idx="1">
                  <c:v>8.377902647078736E-2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ECE2-4700-8237-20D1E28C6E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spPr>
                  <a:solidFill>
                    <a:srgbClr val="FF6699"/>
                  </a:solidFill>
                </c:spPr>
                <c:dPt>
                  <c:idx val="0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ECE2-4700-8237-20D1E28C6E03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99FF6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ECE2-4700-8237-20D1E28C6E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'1.GÉNÉRAL'!$B$108:$B$109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'1.GÉNÉRAL'!$D$108:$D$109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0.94039202722703474</c:v>
                      </c:pt>
                      <c:pt idx="1">
                        <c:v>5.9607972772965298E-2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E2-4700-8237-20D1E28C6E0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spPr>
                  <a:solidFill>
                    <a:srgbClr val="FF6699"/>
                  </a:solidFill>
                </c:spPr>
                <c:dPt>
                  <c:idx val="0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5FBF-42F9-87AF-0AB9F26B3B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99FF6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5FBF-42F9-87AF-0AB9F26B3B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'1.GÉNÉRAL'!$B$108:$B$109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'1.GÉNÉRAL'!$F$108:$F$109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0.93660664289292972</c:v>
                      </c:pt>
                      <c:pt idx="1">
                        <c:v>6.3393357107070225E-2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E2-4700-8237-20D1E28C6E0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spPr>
                  <a:solidFill>
                    <a:srgbClr val="FF6699"/>
                  </a:solidFill>
                </c:spPr>
                <c:dPt>
                  <c:idx val="0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5FBF-42F9-87AF-0AB9F26B3B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99FF6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5FBF-42F9-87AF-0AB9F26B3B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'1.GÉNÉRAL'!$B$108:$B$109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'1.GÉNÉRAL'!$H$108:$H$109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0.93032757301456681</c:v>
                      </c:pt>
                      <c:pt idx="1">
                        <c:v>6.9672426985433175E-2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E2-4700-8237-20D1E28C6E0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FBF-42F9-87AF-0AB9F26B3B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99FF6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FBF-42F9-87AF-0AB9F26B3B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'1.GÉNÉRAL'!$B$108:$B$109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'1.GÉNÉRAL'!$J$108:$J$109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0.9236547655740408</c:v>
                      </c:pt>
                      <c:pt idx="1">
                        <c:v>7.6345234425959238E-2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CE2-4700-8237-20D1E28C6E0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FBF-42F9-87AF-0AB9F26B3B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99FF6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FBF-42F9-87AF-0AB9F26B3B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'1.GÉNÉRAL'!$B$108:$B$109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'1.GÉNÉRAL'!$L$108:$L$109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0.91635114044357968</c:v>
                      </c:pt>
                      <c:pt idx="1">
                        <c:v>8.3648859556420291E-2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E2-4700-8237-20D1E28C6E0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FBF-42F9-87AF-0AB9F26B3B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99FF6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FBF-42F9-87AF-0AB9F26B3B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'1.GÉNÉRAL'!$B$108:$B$109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'1.GÉNÉRAL'!$N$108:$N$109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0.92063836885430328</c:v>
                      </c:pt>
                      <c:pt idx="1">
                        <c:v>7.9361631145696748E-2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E2-4700-8237-20D1E28C6E0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EMPRUNTEURS HYBRIDES</a:t>
            </a:r>
            <a:endParaRPr lang="fr-CA"/>
          </a:p>
        </c:rich>
      </c:tx>
      <c:layout>
        <c:manualLayout>
          <c:xMode val="edge"/>
          <c:yMode val="edge"/>
          <c:x val="0.16867261068864697"/>
          <c:y val="2.8656711029411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1"/>
          <c:tx>
            <c:v>2015</c:v>
          </c:tx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B-7A43-4E1A-9F84-D12B3D809D53}"/>
              </c:ext>
            </c:extLst>
          </c:dPt>
          <c:dPt>
            <c:idx val="1"/>
            <c:bubble3D val="0"/>
            <c:spPr>
              <a:solidFill>
                <a:srgbClr val="87BF6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D-7A43-4E1A-9F84-D12B3D809D53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F-7A43-4E1A-9F84-D12B3D809D53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7A43-4E1A-9F84-D12B3D809D53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7A43-4E1A-9F84-D12B3D809D53}"/>
              </c:ext>
            </c:extLst>
          </c:dPt>
          <c:dPt>
            <c:idx val="5"/>
            <c:bubble3D val="0"/>
            <c:spPr>
              <a:solidFill>
                <a:srgbClr val="F8FC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7A43-4E1A-9F84-D12B3D809D5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'1.GÉNÉRAL'!$AQ$11:$AQ$16</c:f>
              <c:strCache>
                <c:ptCount val="6"/>
                <c:pt idx="0">
                  <c:v>Livre Papier et Livre Numérique</c:v>
                </c:pt>
                <c:pt idx="1">
                  <c:v>Livre Papier, Livre Numérique et Livre Audio Numérique</c:v>
                </c:pt>
                <c:pt idx="2">
                  <c:v>Livre Papier, Livre Numérique et Livre Audio CD</c:v>
                </c:pt>
                <c:pt idx="3">
                  <c:v>Livre Papier et Livre Audio Numérique</c:v>
                </c:pt>
                <c:pt idx="4">
                  <c:v>Les Quatre</c:v>
                </c:pt>
                <c:pt idx="5">
                  <c:v>Autres</c:v>
                </c:pt>
              </c:strCache>
            </c:strRef>
          </c:cat>
          <c:val>
            <c:numRef>
              <c:f>'1.GÉNÉRAL'!$AR$11:$AR$16</c:f>
              <c:numCache>
                <c:formatCode>0.0%</c:formatCode>
                <c:ptCount val="6"/>
                <c:pt idx="0">
                  <c:v>0.8252944716705356</c:v>
                </c:pt>
                <c:pt idx="1">
                  <c:v>6.8000000000000005E-2</c:v>
                </c:pt>
                <c:pt idx="2">
                  <c:v>7.2999999999999995E-2</c:v>
                </c:pt>
                <c:pt idx="3">
                  <c:v>1.1864843951508899E-2</c:v>
                </c:pt>
                <c:pt idx="4">
                  <c:v>1.5647837675178404E-2</c:v>
                </c:pt>
                <c:pt idx="5">
                  <c:v>6.1043762359212451E-3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30-7A43-4E1A-9F84-D12B3D80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2021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A43-4E1A-9F84-D12B3D809D53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93C57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A43-4E1A-9F84-D12B3D809D5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7A43-4E1A-9F84-D12B3D809D5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2-7A43-4E1A-9F84-D12B3D809D5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7A43-4E1A-9F84-D12B3D809D53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EEF7E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4-7A43-4E1A-9F84-D12B3D809D53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'1.GÉNÉRAL'!$AQ$11:$AQ$16</c15:sqref>
                        </c15:formulaRef>
                      </c:ext>
                    </c:extLst>
                    <c:strCache>
                      <c:ptCount val="6"/>
                      <c:pt idx="0">
                        <c:v>Livre Papier et Livre Numérique</c:v>
                      </c:pt>
                      <c:pt idx="1">
                        <c:v>Livre Papier, Livre Numérique et Livre Audio Numérique</c:v>
                      </c:pt>
                      <c:pt idx="2">
                        <c:v>Livre Papier, Livre Numérique et Livre Audio CD</c:v>
                      </c:pt>
                      <c:pt idx="3">
                        <c:v>Livre Papier et Livre Audio Numérique</c:v>
                      </c:pt>
                      <c:pt idx="4">
                        <c:v>Les Quatre</c:v>
                      </c:pt>
                      <c:pt idx="5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'1.GÉNÉRAL'!$AS$11:$AS$16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0.73589446474730369</c:v>
                      </c:pt>
                      <c:pt idx="1">
                        <c:v>0.1944914876548712</c:v>
                      </c:pt>
                      <c:pt idx="2">
                        <c:v>2.415545057491755E-2</c:v>
                      </c:pt>
                      <c:pt idx="3">
                        <c:v>2.6562082182012656E-2</c:v>
                      </c:pt>
                      <c:pt idx="4">
                        <c:v>1.34593100989393E-2</c:v>
                      </c:pt>
                      <c:pt idx="5">
                        <c:v>5.4372047419556108E-3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A43-4E1A-9F84-D12B3D809D5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53678290213726"/>
          <c:y val="0.13064879206169769"/>
          <c:w val="0.41760607424071988"/>
          <c:h val="0.81328648935364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1"/>
              <a:t>RÉPARTITION</a:t>
            </a:r>
            <a:r>
              <a:rPr lang="fr-CA" sz="1400" b="1" baseline="0"/>
              <a:t> DES LIVRES SELON LEUR DATE DE PUBLICATION</a:t>
            </a:r>
          </a:p>
          <a:p>
            <a:pPr>
              <a:defRPr b="1"/>
            </a:pPr>
            <a:r>
              <a:rPr lang="fr-CA" sz="1400" b="1" baseline="0"/>
              <a:t>PHYSIQUE VS NUMÉRIQUE</a:t>
            </a:r>
            <a:endParaRPr lang="fr-CA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45808886077606E-2"/>
          <c:y val="0.17171296296296296"/>
          <c:w val="0.79787432111152312"/>
          <c:h val="0.61917432195975508"/>
        </c:manualLayout>
      </c:layout>
      <c:barChart>
        <c:barDir val="col"/>
        <c:grouping val="clustered"/>
        <c:varyColors val="0"/>
        <c:ser>
          <c:idx val="7"/>
          <c:order val="0"/>
          <c:tx>
            <c:v>PHY_2015</c:v>
          </c:tx>
          <c:spPr>
            <a:solidFill>
              <a:srgbClr val="A3E7FF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'2.EMPRUNTS'!$D$171:$D$177</c:f>
              <c:numCache>
                <c:formatCode>0.0%</c:formatCode>
                <c:ptCount val="7"/>
                <c:pt idx="0">
                  <c:v>4.4668399463601592E-2</c:v>
                </c:pt>
                <c:pt idx="1">
                  <c:v>0.13315247039633279</c:v>
                </c:pt>
                <c:pt idx="2">
                  <c:v>0.18202183200329949</c:v>
                </c:pt>
                <c:pt idx="3">
                  <c:v>0.20559217780694145</c:v>
                </c:pt>
                <c:pt idx="4">
                  <c:v>0.18677490070206906</c:v>
                </c:pt>
                <c:pt idx="5">
                  <c:v>0.19145948806915919</c:v>
                </c:pt>
                <c:pt idx="6">
                  <c:v>5.6330731558596421E-2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A5-4D25-B6D9-4BF093E0F001}"/>
            </c:ext>
          </c:extLst>
        </c:ser>
        <c:ser>
          <c:idx val="8"/>
          <c:order val="1"/>
          <c:tx>
            <c:v>PHY_2016</c:v>
          </c:tx>
          <c:spPr>
            <a:solidFill>
              <a:srgbClr val="81DEFF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'2.EMPRUNTS'!$F$171:$F$177</c:f>
              <c:numCache>
                <c:formatCode>0.0%</c:formatCode>
                <c:ptCount val="7"/>
                <c:pt idx="0">
                  <c:v>4.685460786686628E-2</c:v>
                </c:pt>
                <c:pt idx="1">
                  <c:v>0.12178868680275447</c:v>
                </c:pt>
                <c:pt idx="2">
                  <c:v>0.17847441335455075</c:v>
                </c:pt>
                <c:pt idx="3">
                  <c:v>0.20363995982858149</c:v>
                </c:pt>
                <c:pt idx="4">
                  <c:v>0.18394632712983539</c:v>
                </c:pt>
                <c:pt idx="5">
                  <c:v>0.2080929856629215</c:v>
                </c:pt>
                <c:pt idx="6">
                  <c:v>5.7203019354490132E-2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A5-4D25-B6D9-4BF093E0F001}"/>
            </c:ext>
          </c:extLst>
        </c:ser>
        <c:ser>
          <c:idx val="9"/>
          <c:order val="2"/>
          <c:tx>
            <c:v>PHY_2017</c:v>
          </c:tx>
          <c:spPr>
            <a:solidFill>
              <a:srgbClr val="61D6FF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'2.EMPRUNTS'!$H$171:$H$177</c:f>
              <c:numCache>
                <c:formatCode>0.0%</c:formatCode>
                <c:ptCount val="7"/>
                <c:pt idx="0">
                  <c:v>4.703814708604942E-2</c:v>
                </c:pt>
                <c:pt idx="1">
                  <c:v>0.12336288748922018</c:v>
                </c:pt>
                <c:pt idx="2">
                  <c:v>0.16732586315900769</c:v>
                </c:pt>
                <c:pt idx="3">
                  <c:v>0.1968285923691443</c:v>
                </c:pt>
                <c:pt idx="4">
                  <c:v>0.1862005323919734</c:v>
                </c:pt>
                <c:pt idx="5">
                  <c:v>0.21857416481998146</c:v>
                </c:pt>
                <c:pt idx="6">
                  <c:v>6.066981268462357E-2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A5-4D25-B6D9-4BF093E0F001}"/>
            </c:ext>
          </c:extLst>
        </c:ser>
        <c:ser>
          <c:idx val="10"/>
          <c:order val="3"/>
          <c:tx>
            <c:v>PHY_2018</c:v>
          </c:tx>
          <c:spPr>
            <a:solidFill>
              <a:srgbClr val="3BCCFF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'2.EMPRUNTS'!$J$171:$J$177</c:f>
              <c:numCache>
                <c:formatCode>0.0%</c:formatCode>
                <c:ptCount val="7"/>
                <c:pt idx="0">
                  <c:v>3.6389610161055283E-2</c:v>
                </c:pt>
                <c:pt idx="1">
                  <c:v>0.12214025203695889</c:v>
                </c:pt>
                <c:pt idx="2">
                  <c:v>0.17778212220184764</c:v>
                </c:pt>
                <c:pt idx="3">
                  <c:v>0.18639326381319624</c:v>
                </c:pt>
                <c:pt idx="4">
                  <c:v>0.18887659952491045</c:v>
                </c:pt>
                <c:pt idx="5">
                  <c:v>0.22593151869885605</c:v>
                </c:pt>
                <c:pt idx="6">
                  <c:v>6.2486633563175471E-2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A5-4D25-B6D9-4BF093E0F001}"/>
            </c:ext>
          </c:extLst>
        </c:ser>
        <c:ser>
          <c:idx val="11"/>
          <c:order val="4"/>
          <c:tx>
            <c:v>PHY_2019</c:v>
          </c:tx>
          <c:spPr>
            <a:solidFill>
              <a:srgbClr val="15C2FF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'2.EMPRUNTS'!$L$171:$L$177</c:f>
              <c:numCache>
                <c:formatCode>0.0%</c:formatCode>
                <c:ptCount val="7"/>
                <c:pt idx="0">
                  <c:v>3.7257049066128457E-2</c:v>
                </c:pt>
                <c:pt idx="1">
                  <c:v>0.11889118708683133</c:v>
                </c:pt>
                <c:pt idx="2">
                  <c:v>0.18043478087994738</c:v>
                </c:pt>
                <c:pt idx="3">
                  <c:v>0.17770477619607683</c:v>
                </c:pt>
                <c:pt idx="4">
                  <c:v>0.18687013273087147</c:v>
                </c:pt>
                <c:pt idx="5">
                  <c:v>0.23357285486283574</c:v>
                </c:pt>
                <c:pt idx="6">
                  <c:v>6.5269219177308754E-2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A5-4D25-B6D9-4BF093E0F001}"/>
            </c:ext>
          </c:extLst>
        </c:ser>
        <c:ser>
          <c:idx val="12"/>
          <c:order val="5"/>
          <c:tx>
            <c:v>PHY_2020</c:v>
          </c:tx>
          <c:spPr>
            <a:solidFill>
              <a:srgbClr val="00AAE6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'2.EMPRUNTS'!$N$171:$N$177</c:f>
              <c:numCache>
                <c:formatCode>0.0%</c:formatCode>
                <c:ptCount val="7"/>
                <c:pt idx="0">
                  <c:v>2.2044400455960782E-2</c:v>
                </c:pt>
                <c:pt idx="1">
                  <c:v>0.11999758231234825</c:v>
                </c:pt>
                <c:pt idx="2">
                  <c:v>0.17582350124614798</c:v>
                </c:pt>
                <c:pt idx="3">
                  <c:v>0.18519770735213148</c:v>
                </c:pt>
                <c:pt idx="4">
                  <c:v>0.18638199653779572</c:v>
                </c:pt>
                <c:pt idx="5">
                  <c:v>0.23788157674788901</c:v>
                </c:pt>
                <c:pt idx="6">
                  <c:v>7.2673235347726753E-2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7A5-4D25-B6D9-4BF093E0F001}"/>
            </c:ext>
          </c:extLst>
        </c:ser>
        <c:ser>
          <c:idx val="13"/>
          <c:order val="6"/>
          <c:tx>
            <c:v>PHY_2021</c:v>
          </c:tx>
          <c:spPr>
            <a:solidFill>
              <a:srgbClr val="0082B0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'2.EMPRUNTS'!$P$171:$P$177</c:f>
              <c:numCache>
                <c:formatCode>0.0%</c:formatCode>
                <c:ptCount val="7"/>
                <c:pt idx="0">
                  <c:v>4.6517029481741051E-2</c:v>
                </c:pt>
                <c:pt idx="1">
                  <c:v>0.10998727947148255</c:v>
                </c:pt>
                <c:pt idx="2">
                  <c:v>0.16854584151754434</c:v>
                </c:pt>
                <c:pt idx="3">
                  <c:v>0.17707703468453787</c:v>
                </c:pt>
                <c:pt idx="4">
                  <c:v>0.18130430709508188</c:v>
                </c:pt>
                <c:pt idx="5">
                  <c:v>0.23768342374999324</c:v>
                </c:pt>
                <c:pt idx="6">
                  <c:v>7.8885083999619077E-2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A5-4D25-B6D9-4BF093E0F001}"/>
            </c:ext>
          </c:extLst>
        </c:ser>
        <c:ser>
          <c:idx val="0"/>
          <c:order val="7"/>
          <c:tx>
            <c:v>NUM_2015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'2.EMPRUNTS'!$D$184:$D$190</c:f>
              <c:numCache>
                <c:formatCode>0.0%</c:formatCode>
                <c:ptCount val="7"/>
                <c:pt idx="0">
                  <c:v>0.18197918475624728</c:v>
                </c:pt>
                <c:pt idx="1">
                  <c:v>0.24101309635733234</c:v>
                </c:pt>
                <c:pt idx="2">
                  <c:v>0.24440695118957081</c:v>
                </c:pt>
                <c:pt idx="3">
                  <c:v>0.17021372153323791</c:v>
                </c:pt>
                <c:pt idx="4">
                  <c:v>8.295707005682873E-2</c:v>
                </c:pt>
                <c:pt idx="5">
                  <c:v>5.9647709784242456E-2</c:v>
                </c:pt>
                <c:pt idx="6">
                  <c:v>1.9782266322540466E-2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5-4D25-B6D9-4BF093E0F001}"/>
            </c:ext>
          </c:extLst>
        </c:ser>
        <c:ser>
          <c:idx val="1"/>
          <c:order val="8"/>
          <c:tx>
            <c:v>NUM_2016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'2.EMPRUNTS'!$F$184:$F$190</c:f>
              <c:numCache>
                <c:formatCode>0.0%</c:formatCode>
                <c:ptCount val="7"/>
                <c:pt idx="0">
                  <c:v>0.17020993920246505</c:v>
                </c:pt>
                <c:pt idx="1">
                  <c:v>0.24513180925078129</c:v>
                </c:pt>
                <c:pt idx="2">
                  <c:v>0.24750252307332271</c:v>
                </c:pt>
                <c:pt idx="3">
                  <c:v>0.17733914493410757</c:v>
                </c:pt>
                <c:pt idx="4">
                  <c:v>8.5716235915887812E-2</c:v>
                </c:pt>
                <c:pt idx="5">
                  <c:v>5.5189486463163129E-2</c:v>
                </c:pt>
                <c:pt idx="6">
                  <c:v>1.8910861160272442E-2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5-4D25-B6D9-4BF093E0F001}"/>
            </c:ext>
          </c:extLst>
        </c:ser>
        <c:ser>
          <c:idx val="2"/>
          <c:order val="9"/>
          <c:tx>
            <c:v>NUM_2017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'2.EMPRUNTS'!$H$184:$H$190</c:f>
              <c:numCache>
                <c:formatCode>0.0%</c:formatCode>
                <c:ptCount val="7"/>
                <c:pt idx="0">
                  <c:v>0.14300658427269838</c:v>
                </c:pt>
                <c:pt idx="1">
                  <c:v>0.23234063124924464</c:v>
                </c:pt>
                <c:pt idx="2">
                  <c:v>0.24254965626298092</c:v>
                </c:pt>
                <c:pt idx="3">
                  <c:v>0.19696044866085258</c:v>
                </c:pt>
                <c:pt idx="4">
                  <c:v>0.10011283552318206</c:v>
                </c:pt>
                <c:pt idx="5">
                  <c:v>6.5747258584284887E-2</c:v>
                </c:pt>
                <c:pt idx="6">
                  <c:v>1.9282585446756564E-2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5-4D25-B6D9-4BF093E0F001}"/>
            </c:ext>
          </c:extLst>
        </c:ser>
        <c:ser>
          <c:idx val="3"/>
          <c:order val="10"/>
          <c:tx>
            <c:v>NUM_2018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'2.EMPRUNTS'!$J$184:$J$190</c:f>
              <c:numCache>
                <c:formatCode>0.0%</c:formatCode>
                <c:ptCount val="7"/>
                <c:pt idx="0">
                  <c:v>0.14080081142824644</c:v>
                </c:pt>
                <c:pt idx="1">
                  <c:v>0.2126112633065701</c:v>
                </c:pt>
                <c:pt idx="2">
                  <c:v>0.23232536755993288</c:v>
                </c:pt>
                <c:pt idx="3">
                  <c:v>0.20582692690510271</c:v>
                </c:pt>
                <c:pt idx="4">
                  <c:v>0.11660678907605244</c:v>
                </c:pt>
                <c:pt idx="5">
                  <c:v>7.2099570587621925E-2</c:v>
                </c:pt>
                <c:pt idx="6">
                  <c:v>1.9729271136473509E-2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5-4D25-B6D9-4BF093E0F001}"/>
            </c:ext>
          </c:extLst>
        </c:ser>
        <c:ser>
          <c:idx val="4"/>
          <c:order val="11"/>
          <c:tx>
            <c:v>NUM_2019</c:v>
          </c:tx>
          <c:spPr>
            <a:solidFill>
              <a:srgbClr val="E6AF00"/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'2.EMPRUNTS'!$L$184:$L$190</c:f>
              <c:numCache>
                <c:formatCode>0.0%</c:formatCode>
                <c:ptCount val="7"/>
                <c:pt idx="0">
                  <c:v>0.14321557113484612</c:v>
                </c:pt>
                <c:pt idx="1">
                  <c:v>0.20097924321348587</c:v>
                </c:pt>
                <c:pt idx="2">
                  <c:v>0.21189355109122227</c:v>
                </c:pt>
                <c:pt idx="3">
                  <c:v>0.20592884221589228</c:v>
                </c:pt>
                <c:pt idx="4">
                  <c:v>0.13684882203046997</c:v>
                </c:pt>
                <c:pt idx="5">
                  <c:v>7.979414205699463E-2</c:v>
                </c:pt>
                <c:pt idx="6">
                  <c:v>2.133982825708888E-2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A5-4D25-B6D9-4BF093E0F001}"/>
            </c:ext>
          </c:extLst>
        </c:ser>
        <c:ser>
          <c:idx val="5"/>
          <c:order val="12"/>
          <c:tx>
            <c:v>NUM_2020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'2.EMPRUNTS'!$N$184:$N$190</c:f>
              <c:numCache>
                <c:formatCode>0.0%</c:formatCode>
                <c:ptCount val="7"/>
                <c:pt idx="0">
                  <c:v>0.10648759811804655</c:v>
                </c:pt>
                <c:pt idx="1">
                  <c:v>0.17946410956938658</c:v>
                </c:pt>
                <c:pt idx="2">
                  <c:v>0.21398731415111824</c:v>
                </c:pt>
                <c:pt idx="3">
                  <c:v>0.21086846054055347</c:v>
                </c:pt>
                <c:pt idx="4">
                  <c:v>0.16348663561961585</c:v>
                </c:pt>
                <c:pt idx="5">
                  <c:v>9.9125381860790437E-2</c:v>
                </c:pt>
                <c:pt idx="6">
                  <c:v>2.6580500140488902E-2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A5-4D25-B6D9-4BF093E0F001}"/>
            </c:ext>
          </c:extLst>
        </c:ser>
        <c:ser>
          <c:idx val="6"/>
          <c:order val="13"/>
          <c:tx>
            <c:v>NUM_2021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'2.EMPRUNTS'!$B$171:$B$177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'2.EMPRUNTS'!$P$184:$P$190</c:f>
              <c:numCache>
                <c:formatCode>0.0%</c:formatCode>
                <c:ptCount val="7"/>
                <c:pt idx="0">
                  <c:v>9.8403857883256576E-2</c:v>
                </c:pt>
                <c:pt idx="1">
                  <c:v>0.15940192291288399</c:v>
                </c:pt>
                <c:pt idx="2">
                  <c:v>0.20897680023755819</c:v>
                </c:pt>
                <c:pt idx="3">
                  <c:v>0.21382801531814133</c:v>
                </c:pt>
                <c:pt idx="4">
                  <c:v>0.17590144157537502</c:v>
                </c:pt>
                <c:pt idx="5">
                  <c:v>0.11564734924451496</c:v>
                </c:pt>
                <c:pt idx="6">
                  <c:v>2.7840612828269936E-2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A5-4D25-B6D9-4BF093E0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581328"/>
        <c:axId val="1229583824"/>
      </c:barChart>
      <c:catAx>
        <c:axId val="122958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9583824"/>
        <c:crosses val="autoZero"/>
        <c:auto val="1"/>
        <c:lblAlgn val="ctr"/>
        <c:lblOffset val="100"/>
        <c:noMultiLvlLbl val="0"/>
      </c:catAx>
      <c:valAx>
        <c:axId val="122958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958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EMPRUNTS</a:t>
            </a:r>
            <a:r>
              <a:rPr lang="fr-CA" baseline="0"/>
              <a:t> NUMÉRIQUES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2021</c:v>
          </c:tx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2C-40A3-8066-C159B38785FB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2C-40A3-8066-C159B38785F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2C-40A3-8066-C159B38785FB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2C-40A3-8066-C159B38785FB}"/>
              </c:ext>
            </c:extLst>
          </c:dPt>
          <c:dLbls>
            <c:dLbl>
              <c:idx val="3"/>
              <c:layout>
                <c:manualLayout>
                  <c:x val="-0.10762681892167035"/>
                  <c:y val="5.2687985883371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C-40A3-8066-C159B38785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'2.EMPRUNTS'!$B$311:$B$314</c:f>
              <c:strCache>
                <c:ptCount val="4"/>
                <c:pt idx="0">
                  <c:v>MATIN</c:v>
                </c:pt>
                <c:pt idx="1">
                  <c:v>APRÈS MIDI</c:v>
                </c:pt>
                <c:pt idx="2">
                  <c:v>SOIR</c:v>
                </c:pt>
                <c:pt idx="3">
                  <c:v>NUIT</c:v>
                </c:pt>
              </c:strCache>
            </c:strRef>
          </c:cat>
          <c:val>
            <c:numRef>
              <c:f>'2.EMPRUNTS'!$P$311:$P$314</c:f>
              <c:numCache>
                <c:formatCode>0.0%</c:formatCode>
                <c:ptCount val="4"/>
                <c:pt idx="0">
                  <c:v>0.24915719667247219</c:v>
                </c:pt>
                <c:pt idx="1">
                  <c:v>0.28646985989255419</c:v>
                </c:pt>
                <c:pt idx="2">
                  <c:v>0.41057829471565677</c:v>
                </c:pt>
                <c:pt idx="3">
                  <c:v>5.3794648719316863E-2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2C-40A3-8066-C159B38785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EMPRUNTS</a:t>
            </a:r>
            <a:r>
              <a:rPr lang="fr-CA" baseline="0"/>
              <a:t> PHYSIQUES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2021</c:v>
          </c:tx>
          <c:dPt>
            <c:idx val="0"/>
            <c:bubble3D val="0"/>
            <c:spPr>
              <a:solidFill>
                <a:srgbClr val="A3E7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94-4BCB-BAC2-15596C0FB37B}"/>
              </c:ext>
            </c:extLst>
          </c:dPt>
          <c:dPt>
            <c:idx val="1"/>
            <c:bubble3D val="0"/>
            <c:spPr>
              <a:solidFill>
                <a:srgbClr val="3B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94-4BCB-BAC2-15596C0FB37B}"/>
              </c:ext>
            </c:extLst>
          </c:dPt>
          <c:dPt>
            <c:idx val="2"/>
            <c:bubble3D val="0"/>
            <c:spPr>
              <a:solidFill>
                <a:srgbClr val="0082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94-4BCB-BAC2-15596C0FB37B}"/>
              </c:ext>
            </c:extLst>
          </c:dPt>
          <c:dPt>
            <c:idx val="3"/>
            <c:bubble3D val="0"/>
            <c:spPr>
              <a:solidFill>
                <a:srgbClr val="00567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94-4BCB-BAC2-15596C0FB37B}"/>
              </c:ext>
            </c:extLst>
          </c:dPt>
          <c:dLbls>
            <c:dLbl>
              <c:idx val="3"/>
              <c:layout>
                <c:manualLayout>
                  <c:x val="-0.13696611375096393"/>
                  <c:y val="2.79236812720368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4-4BCB-BAC2-15596C0FB3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'2.EMPRUNTS'!$B$301:$B$304</c:f>
              <c:strCache>
                <c:ptCount val="4"/>
                <c:pt idx="0">
                  <c:v>MATIN</c:v>
                </c:pt>
                <c:pt idx="1">
                  <c:v>APRÈS MIDI</c:v>
                </c:pt>
                <c:pt idx="2">
                  <c:v>SOIR</c:v>
                </c:pt>
                <c:pt idx="3">
                  <c:v>NUIT</c:v>
                </c:pt>
              </c:strCache>
            </c:strRef>
          </c:cat>
          <c:val>
            <c:numRef>
              <c:f>'2.EMPRUNTS'!$P$301:$P$304</c:f>
              <c:numCache>
                <c:formatCode>0.0%</c:formatCode>
                <c:ptCount val="4"/>
                <c:pt idx="0">
                  <c:v>0.36582912084000163</c:v>
                </c:pt>
                <c:pt idx="1">
                  <c:v>0.52329227635607201</c:v>
                </c:pt>
                <c:pt idx="2">
                  <c:v>9.2194015112352076E-2</c:v>
                </c:pt>
                <c:pt idx="3">
                  <c:v>1.868458769157429E-2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94-4BCB-BAC2-15596C0F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EMPRUNTS</a:t>
            </a:r>
            <a:r>
              <a:rPr lang="fr-CA" baseline="0"/>
              <a:t> (TOUT)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2021</c:v>
          </c:tx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29-461D-936C-84ADEE4FA051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29-461D-936C-84ADEE4FA051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29-461D-936C-84ADEE4FA051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29-461D-936C-84ADEE4FA051}"/>
              </c:ext>
            </c:extLst>
          </c:dPt>
          <c:dLbls>
            <c:dLbl>
              <c:idx val="3"/>
              <c:layout>
                <c:manualLayout>
                  <c:x val="-6.6313214573999649E-2"/>
                  <c:y val="2.00650317736243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9-461D-936C-84ADEE4FA0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'2.EMPRUNTS'!$B$291:$B$294</c:f>
              <c:strCache>
                <c:ptCount val="4"/>
                <c:pt idx="0">
                  <c:v>MATIN</c:v>
                </c:pt>
                <c:pt idx="1">
                  <c:v>APRÈS MIDI</c:v>
                </c:pt>
                <c:pt idx="2">
                  <c:v>SOIR</c:v>
                </c:pt>
                <c:pt idx="3">
                  <c:v>NUIT</c:v>
                </c:pt>
              </c:strCache>
            </c:strRef>
          </c:cat>
          <c:val>
            <c:numRef>
              <c:f>'2.EMPRUNTS'!$P$291:$P$294</c:f>
              <c:numCache>
                <c:formatCode>0.0%</c:formatCode>
                <c:ptCount val="4"/>
                <c:pt idx="0">
                  <c:v>0.30199411428052741</c:v>
                </c:pt>
                <c:pt idx="1">
                  <c:v>0.39371902541121007</c:v>
                </c:pt>
                <c:pt idx="2">
                  <c:v>0.26639241564380356</c:v>
                </c:pt>
                <c:pt idx="3">
                  <c:v>3.7894444664458966E-2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29-461D-936C-84ADEE4FA0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/>
              <a:t>ÉVOLUTION DES EMPRUNTS</a:t>
            </a:r>
            <a:r>
              <a:rPr lang="fr-CA" sz="1400" b="0" baseline="0"/>
              <a:t> NUMÉRIQUES</a:t>
            </a:r>
            <a:endParaRPr lang="fr-CA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'2.EMPRUNTS'!$B$238:$B$249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  <c:extLst xmlns:c15="http://schemas.microsoft.com/office/drawing/2012/chart"/>
            </c:strRef>
          </c:cat>
          <c:val>
            <c:numRef>
              <c:f>'2.EMPRUNTS'!$C$238:$C$249</c:f>
              <c:numCache>
                <c:formatCode>#,##0</c:formatCode>
                <c:ptCount val="12"/>
                <c:pt idx="0">
                  <c:v>47703</c:v>
                </c:pt>
                <c:pt idx="1">
                  <c:v>46633</c:v>
                </c:pt>
                <c:pt idx="2">
                  <c:v>54082</c:v>
                </c:pt>
                <c:pt idx="3">
                  <c:v>53344</c:v>
                </c:pt>
                <c:pt idx="4">
                  <c:v>55021</c:v>
                </c:pt>
                <c:pt idx="5">
                  <c:v>56343</c:v>
                </c:pt>
                <c:pt idx="6">
                  <c:v>61624</c:v>
                </c:pt>
                <c:pt idx="7">
                  <c:v>60502</c:v>
                </c:pt>
                <c:pt idx="8">
                  <c:v>55832</c:v>
                </c:pt>
                <c:pt idx="9">
                  <c:v>58450</c:v>
                </c:pt>
                <c:pt idx="10">
                  <c:v>58510</c:v>
                </c:pt>
                <c:pt idx="11">
                  <c:v>61107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4B3-4D99-8A4F-FDF099C898B1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'2.EMPRUNTS'!$B$238:$B$249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  <c:extLst xmlns:c15="http://schemas.microsoft.com/office/drawing/2012/chart"/>
            </c:strRef>
          </c:cat>
          <c:val>
            <c:numRef>
              <c:f>'2.EMPRUNTS'!$E$238:$E$249</c:f>
              <c:numCache>
                <c:formatCode>#,##0</c:formatCode>
                <c:ptCount val="12"/>
                <c:pt idx="0">
                  <c:v>68403</c:v>
                </c:pt>
                <c:pt idx="1">
                  <c:v>62770</c:v>
                </c:pt>
                <c:pt idx="2">
                  <c:v>68846</c:v>
                </c:pt>
                <c:pt idx="3">
                  <c:v>64362</c:v>
                </c:pt>
                <c:pt idx="4">
                  <c:v>67180</c:v>
                </c:pt>
                <c:pt idx="5">
                  <c:v>63352</c:v>
                </c:pt>
                <c:pt idx="6">
                  <c:v>72556</c:v>
                </c:pt>
                <c:pt idx="7">
                  <c:v>71523</c:v>
                </c:pt>
                <c:pt idx="8">
                  <c:v>66090</c:v>
                </c:pt>
                <c:pt idx="9">
                  <c:v>69734</c:v>
                </c:pt>
                <c:pt idx="10">
                  <c:v>71430</c:v>
                </c:pt>
                <c:pt idx="11">
                  <c:v>76141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4B3-4D99-8A4F-FDF099C898B1}"/>
            </c:ext>
          </c:extLst>
        </c:ser>
        <c:ser>
          <c:idx val="2"/>
          <c:order val="2"/>
          <c:tx>
            <c:v>2017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'2.EMPRUNTS'!$B$238:$B$249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  <c:extLst xmlns:c15="http://schemas.microsoft.com/office/drawing/2012/chart"/>
            </c:strRef>
          </c:cat>
          <c:val>
            <c:numRef>
              <c:f>'2.EMPRUNTS'!$G$238:$G$249</c:f>
              <c:numCache>
                <c:formatCode>#,##0</c:formatCode>
                <c:ptCount val="12"/>
                <c:pt idx="0">
                  <c:v>87045</c:v>
                </c:pt>
                <c:pt idx="1">
                  <c:v>76177</c:v>
                </c:pt>
                <c:pt idx="2">
                  <c:v>84217</c:v>
                </c:pt>
                <c:pt idx="3">
                  <c:v>81239</c:v>
                </c:pt>
                <c:pt idx="4">
                  <c:v>80738</c:v>
                </c:pt>
                <c:pt idx="5">
                  <c:v>80209</c:v>
                </c:pt>
                <c:pt idx="6">
                  <c:v>88925</c:v>
                </c:pt>
                <c:pt idx="7">
                  <c:v>86221</c:v>
                </c:pt>
                <c:pt idx="8">
                  <c:v>78512</c:v>
                </c:pt>
                <c:pt idx="9">
                  <c:v>79229</c:v>
                </c:pt>
                <c:pt idx="10">
                  <c:v>81566</c:v>
                </c:pt>
                <c:pt idx="11">
                  <c:v>83089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4B3-4D99-8A4F-FDF099C898B1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'2.EMPRUNTS'!$B$238:$B$249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'2.EMPRUNTS'!$I$238:$I$249</c:f>
              <c:numCache>
                <c:formatCode>#,##0</c:formatCode>
                <c:ptCount val="12"/>
                <c:pt idx="0">
                  <c:v>94544</c:v>
                </c:pt>
                <c:pt idx="1">
                  <c:v>85390</c:v>
                </c:pt>
                <c:pt idx="2">
                  <c:v>92052</c:v>
                </c:pt>
                <c:pt idx="3">
                  <c:v>88327</c:v>
                </c:pt>
                <c:pt idx="4">
                  <c:v>85025</c:v>
                </c:pt>
                <c:pt idx="5">
                  <c:v>82538</c:v>
                </c:pt>
                <c:pt idx="6">
                  <c:v>91729</c:v>
                </c:pt>
                <c:pt idx="7">
                  <c:v>90428</c:v>
                </c:pt>
                <c:pt idx="8">
                  <c:v>80535</c:v>
                </c:pt>
                <c:pt idx="9">
                  <c:v>85837</c:v>
                </c:pt>
                <c:pt idx="10">
                  <c:v>87854</c:v>
                </c:pt>
                <c:pt idx="11">
                  <c:v>94368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B3-4D99-8A4F-FDF099C898B1}"/>
            </c:ext>
          </c:extLst>
        </c:ser>
        <c:ser>
          <c:idx val="4"/>
          <c:order val="4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'2.EMPRUNTS'!$B$238:$B$249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'2.EMPRUNTS'!$K$238:$K$249</c:f>
              <c:numCache>
                <c:formatCode>#,##0</c:formatCode>
                <c:ptCount val="12"/>
                <c:pt idx="0">
                  <c:v>105806</c:v>
                </c:pt>
                <c:pt idx="1">
                  <c:v>93365</c:v>
                </c:pt>
                <c:pt idx="2">
                  <c:v>100142</c:v>
                </c:pt>
                <c:pt idx="3">
                  <c:v>95313</c:v>
                </c:pt>
                <c:pt idx="4">
                  <c:v>96369</c:v>
                </c:pt>
                <c:pt idx="5">
                  <c:v>94816</c:v>
                </c:pt>
                <c:pt idx="6">
                  <c:v>105993</c:v>
                </c:pt>
                <c:pt idx="7">
                  <c:v>105824</c:v>
                </c:pt>
                <c:pt idx="8">
                  <c:v>98801</c:v>
                </c:pt>
                <c:pt idx="9">
                  <c:v>100208</c:v>
                </c:pt>
                <c:pt idx="10">
                  <c:v>99256</c:v>
                </c:pt>
                <c:pt idx="11">
                  <c:v>105338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3-4D99-8A4F-FDF099C898B1}"/>
            </c:ext>
          </c:extLst>
        </c:ser>
        <c:ser>
          <c:idx val="5"/>
          <c:order val="5"/>
          <c:tx>
            <c:v>2020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'2.EMPRUNTS'!$B$238:$B$249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'2.EMPRUNTS'!$M$238:$M$249</c:f>
              <c:numCache>
                <c:formatCode>#,##0</c:formatCode>
                <c:ptCount val="12"/>
                <c:pt idx="0">
                  <c:v>113362</c:v>
                </c:pt>
                <c:pt idx="1">
                  <c:v>104802</c:v>
                </c:pt>
                <c:pt idx="2">
                  <c:v>130809</c:v>
                </c:pt>
                <c:pt idx="3">
                  <c:v>172511</c:v>
                </c:pt>
                <c:pt idx="4">
                  <c:v>172791</c:v>
                </c:pt>
                <c:pt idx="5">
                  <c:v>151220</c:v>
                </c:pt>
                <c:pt idx="6">
                  <c:v>152863</c:v>
                </c:pt>
                <c:pt idx="7">
                  <c:v>141943</c:v>
                </c:pt>
                <c:pt idx="8">
                  <c:v>124836</c:v>
                </c:pt>
                <c:pt idx="9">
                  <c:v>136571</c:v>
                </c:pt>
                <c:pt idx="10">
                  <c:v>130881</c:v>
                </c:pt>
                <c:pt idx="11">
                  <c:v>143230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B3-4D99-8A4F-FDF099C898B1}"/>
            </c:ext>
          </c:extLst>
        </c:ser>
        <c:ser>
          <c:idx val="6"/>
          <c:order val="6"/>
          <c:tx>
            <c:v>2021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'2.EMPRUNTS'!$B$238:$B$249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'2.EMPRUNTS'!$O$238:$O$249</c:f>
              <c:numCache>
                <c:formatCode>#,##0</c:formatCode>
                <c:ptCount val="12"/>
                <c:pt idx="0">
                  <c:v>157291</c:v>
                </c:pt>
                <c:pt idx="1">
                  <c:v>138937</c:v>
                </c:pt>
                <c:pt idx="2">
                  <c:v>147903</c:v>
                </c:pt>
                <c:pt idx="3">
                  <c:v>139388</c:v>
                </c:pt>
                <c:pt idx="4">
                  <c:v>128496</c:v>
                </c:pt>
                <c:pt idx="5">
                  <c:v>119573</c:v>
                </c:pt>
                <c:pt idx="6">
                  <c:v>126161</c:v>
                </c:pt>
                <c:pt idx="7">
                  <c:v>127055</c:v>
                </c:pt>
                <c:pt idx="8">
                  <c:v>113062</c:v>
                </c:pt>
                <c:pt idx="9">
                  <c:v>121882</c:v>
                </c:pt>
                <c:pt idx="10">
                  <c:v>120217</c:v>
                </c:pt>
                <c:pt idx="11">
                  <c:v>121194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B3-4D99-8A4F-FDF099C898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0732975"/>
        <c:axId val="460755023"/>
        <c:extLst/>
      </c:lineChart>
      <c:catAx>
        <c:axId val="46073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755023"/>
        <c:crosses val="autoZero"/>
        <c:auto val="1"/>
        <c:lblAlgn val="ctr"/>
        <c:lblOffset val="100"/>
        <c:noMultiLvlLbl val="0"/>
      </c:catAx>
      <c:valAx>
        <c:axId val="46075502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73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/>
              <a:t>ÉVOLUTION DES EMPRUNTS</a:t>
            </a:r>
            <a:r>
              <a:rPr lang="fr-CA" sz="1400" b="0" baseline="0"/>
              <a:t> PHYSIQUES</a:t>
            </a:r>
            <a:endParaRPr lang="fr-CA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rgbClr val="A3E7FF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'2.EMPRUNTS'!$B$221:$B$232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'2.EMPRUNTS'!$C$221:$C$232</c:f>
              <c:numCache>
                <c:formatCode>#,##0</c:formatCode>
                <c:ptCount val="12"/>
                <c:pt idx="0">
                  <c:v>226652</c:v>
                </c:pt>
                <c:pt idx="1">
                  <c:v>212998</c:v>
                </c:pt>
                <c:pt idx="2">
                  <c:v>248641</c:v>
                </c:pt>
                <c:pt idx="3">
                  <c:v>227103</c:v>
                </c:pt>
                <c:pt idx="4">
                  <c:v>212817</c:v>
                </c:pt>
                <c:pt idx="5">
                  <c:v>198426</c:v>
                </c:pt>
                <c:pt idx="6">
                  <c:v>214646</c:v>
                </c:pt>
                <c:pt idx="7">
                  <c:v>213880</c:v>
                </c:pt>
                <c:pt idx="8">
                  <c:v>211904</c:v>
                </c:pt>
                <c:pt idx="9">
                  <c:v>221565</c:v>
                </c:pt>
                <c:pt idx="10">
                  <c:v>216063</c:v>
                </c:pt>
                <c:pt idx="11">
                  <c:v>184766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6-43A9-B773-806AAB4BD184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rgbClr val="89E0FF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'2.EMPRUNTS'!$B$221:$B$232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'2.EMPRUNTS'!$E$221:$E$232</c:f>
              <c:numCache>
                <c:formatCode>#,##0</c:formatCode>
                <c:ptCount val="12"/>
                <c:pt idx="0">
                  <c:v>237616</c:v>
                </c:pt>
                <c:pt idx="1">
                  <c:v>222842</c:v>
                </c:pt>
                <c:pt idx="2">
                  <c:v>258448</c:v>
                </c:pt>
                <c:pt idx="3">
                  <c:v>237784</c:v>
                </c:pt>
                <c:pt idx="4">
                  <c:v>222207</c:v>
                </c:pt>
                <c:pt idx="5">
                  <c:v>209612</c:v>
                </c:pt>
                <c:pt idx="6">
                  <c:v>221380</c:v>
                </c:pt>
                <c:pt idx="7">
                  <c:v>229457</c:v>
                </c:pt>
                <c:pt idx="8">
                  <c:v>226445</c:v>
                </c:pt>
                <c:pt idx="9">
                  <c:v>243162</c:v>
                </c:pt>
                <c:pt idx="10">
                  <c:v>241251</c:v>
                </c:pt>
                <c:pt idx="11">
                  <c:v>194486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6-43A9-B773-806AAB4BD184}"/>
            </c:ext>
          </c:extLst>
        </c:ser>
        <c:ser>
          <c:idx val="2"/>
          <c:order val="2"/>
          <c:tx>
            <c:v>2017</c:v>
          </c:tx>
          <c:spPr>
            <a:ln w="28575" cap="rnd">
              <a:solidFill>
                <a:srgbClr val="69D8FF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'2.EMPRUNTS'!$B$221:$B$232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'2.EMPRUNTS'!$G$221:$G$232</c:f>
              <c:numCache>
                <c:formatCode>#,##0</c:formatCode>
                <c:ptCount val="12"/>
                <c:pt idx="0">
                  <c:v>250137</c:v>
                </c:pt>
                <c:pt idx="1">
                  <c:v>227166</c:v>
                </c:pt>
                <c:pt idx="2">
                  <c:v>260892</c:v>
                </c:pt>
                <c:pt idx="3">
                  <c:v>241881</c:v>
                </c:pt>
                <c:pt idx="4">
                  <c:v>231315</c:v>
                </c:pt>
                <c:pt idx="5">
                  <c:v>212575</c:v>
                </c:pt>
                <c:pt idx="6">
                  <c:v>221155</c:v>
                </c:pt>
                <c:pt idx="7">
                  <c:v>234838</c:v>
                </c:pt>
                <c:pt idx="8">
                  <c:v>225957</c:v>
                </c:pt>
                <c:pt idx="9">
                  <c:v>240166</c:v>
                </c:pt>
                <c:pt idx="10">
                  <c:v>241607</c:v>
                </c:pt>
                <c:pt idx="11">
                  <c:v>195551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6-43A9-B773-806AAB4BD184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rgbClr val="3BCCFF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'2.EMPRUNTS'!$B$221:$B$232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'2.EMPRUNTS'!$I$221:$I$232</c:f>
              <c:numCache>
                <c:formatCode>#,##0</c:formatCode>
                <c:ptCount val="12"/>
                <c:pt idx="0">
                  <c:v>250017</c:v>
                </c:pt>
                <c:pt idx="1">
                  <c:v>225893</c:v>
                </c:pt>
                <c:pt idx="2">
                  <c:v>271317</c:v>
                </c:pt>
                <c:pt idx="3">
                  <c:v>236045</c:v>
                </c:pt>
                <c:pt idx="4">
                  <c:v>222878</c:v>
                </c:pt>
                <c:pt idx="5">
                  <c:v>199617</c:v>
                </c:pt>
                <c:pt idx="6">
                  <c:v>200159</c:v>
                </c:pt>
                <c:pt idx="7">
                  <c:v>203343</c:v>
                </c:pt>
                <c:pt idx="8">
                  <c:v>203711</c:v>
                </c:pt>
                <c:pt idx="9">
                  <c:v>214764</c:v>
                </c:pt>
                <c:pt idx="10">
                  <c:v>211286</c:v>
                </c:pt>
                <c:pt idx="11">
                  <c:v>176711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76-43A9-B773-806AAB4BD184}"/>
            </c:ext>
          </c:extLst>
        </c:ser>
        <c:ser>
          <c:idx val="4"/>
          <c:order val="4"/>
          <c:tx>
            <c:v>2019</c:v>
          </c:tx>
          <c:spPr>
            <a:ln w="28575" cap="rnd">
              <a:solidFill>
                <a:srgbClr val="00ADEA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'2.EMPRUNTS'!$B$221:$B$232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'2.EMPRUNTS'!$K$221:$K$232</c:f>
              <c:numCache>
                <c:formatCode>#,##0</c:formatCode>
                <c:ptCount val="12"/>
                <c:pt idx="0">
                  <c:v>209689</c:v>
                </c:pt>
                <c:pt idx="1">
                  <c:v>210729</c:v>
                </c:pt>
                <c:pt idx="2">
                  <c:v>242422</c:v>
                </c:pt>
                <c:pt idx="3">
                  <c:v>223187</c:v>
                </c:pt>
                <c:pt idx="4">
                  <c:v>217345</c:v>
                </c:pt>
                <c:pt idx="5">
                  <c:v>197563</c:v>
                </c:pt>
                <c:pt idx="6">
                  <c:v>207552</c:v>
                </c:pt>
                <c:pt idx="7">
                  <c:v>213435</c:v>
                </c:pt>
                <c:pt idx="8">
                  <c:v>202423</c:v>
                </c:pt>
                <c:pt idx="9">
                  <c:v>215246</c:v>
                </c:pt>
                <c:pt idx="10">
                  <c:v>211283</c:v>
                </c:pt>
                <c:pt idx="11">
                  <c:v>165418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6-43A9-B773-806AAB4BD184}"/>
            </c:ext>
          </c:extLst>
        </c:ser>
        <c:ser>
          <c:idx val="5"/>
          <c:order val="5"/>
          <c:tx>
            <c:v>2020</c:v>
          </c:tx>
          <c:spPr>
            <a:ln w="28575" cap="rnd">
              <a:solidFill>
                <a:srgbClr val="0079A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'2.EMPRUNTS'!$B$221:$B$232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'2.EMPRUNTS'!$M$221:$M$232</c:f>
              <c:numCache>
                <c:formatCode>#,##0</c:formatCode>
                <c:ptCount val="12"/>
                <c:pt idx="0">
                  <c:v>212120</c:v>
                </c:pt>
                <c:pt idx="1">
                  <c:v>214806</c:v>
                </c:pt>
                <c:pt idx="2">
                  <c:v>109336</c:v>
                </c:pt>
                <c:pt idx="3">
                  <c:v>2230</c:v>
                </c:pt>
                <c:pt idx="4">
                  <c:v>3196</c:v>
                </c:pt>
                <c:pt idx="5">
                  <c:v>3548</c:v>
                </c:pt>
                <c:pt idx="6">
                  <c:v>68585</c:v>
                </c:pt>
                <c:pt idx="7">
                  <c:v>100390</c:v>
                </c:pt>
                <c:pt idx="8">
                  <c:v>130002</c:v>
                </c:pt>
                <c:pt idx="9">
                  <c:v>88765</c:v>
                </c:pt>
                <c:pt idx="10">
                  <c:v>71587</c:v>
                </c:pt>
                <c:pt idx="11">
                  <c:v>55060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6-43A9-B773-806AAB4BD184}"/>
            </c:ext>
          </c:extLst>
        </c:ser>
        <c:ser>
          <c:idx val="6"/>
          <c:order val="6"/>
          <c:tx>
            <c:v>2021</c:v>
          </c:tx>
          <c:spPr>
            <a:ln w="28575" cap="rnd">
              <a:solidFill>
                <a:srgbClr val="00445C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'2.EMPRUNTS'!$B$221:$B$232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'2.EMPRUNTS'!$O$221:$O$232</c:f>
              <c:numCache>
                <c:formatCode>#,##0</c:formatCode>
                <c:ptCount val="12"/>
                <c:pt idx="0">
                  <c:v>59394</c:v>
                </c:pt>
                <c:pt idx="1">
                  <c:v>85583</c:v>
                </c:pt>
                <c:pt idx="2">
                  <c:v>122544</c:v>
                </c:pt>
                <c:pt idx="3">
                  <c:v>123493</c:v>
                </c:pt>
                <c:pt idx="4">
                  <c:v>98410</c:v>
                </c:pt>
                <c:pt idx="5">
                  <c:v>70055</c:v>
                </c:pt>
                <c:pt idx="6">
                  <c:v>96141</c:v>
                </c:pt>
                <c:pt idx="7">
                  <c:v>130076</c:v>
                </c:pt>
                <c:pt idx="8">
                  <c:v>127427</c:v>
                </c:pt>
                <c:pt idx="9">
                  <c:v>135831</c:v>
                </c:pt>
                <c:pt idx="10">
                  <c:v>134787</c:v>
                </c:pt>
                <c:pt idx="11">
                  <c:v>108452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76-43A9-B773-806AAB4BD1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0732975"/>
        <c:axId val="460755023"/>
      </c:lineChart>
      <c:catAx>
        <c:axId val="46073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755023"/>
        <c:crosses val="autoZero"/>
        <c:auto val="1"/>
        <c:lblAlgn val="ctr"/>
        <c:lblOffset val="100"/>
        <c:noMultiLvlLbl val="0"/>
      </c:catAx>
      <c:valAx>
        <c:axId val="46075502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73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ÉVOLUTION DES EMPRUNTS</a:t>
            </a:r>
            <a:r>
              <a:rPr lang="fr-CA" baseline="0"/>
              <a:t> (TOUT)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bg1">
                  <a:lumMod val="9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'2.EMPRUNTS'!$B$204:$B$215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'2.EMPRUNTS'!$C$204:$C$215</c:f>
              <c:numCache>
                <c:formatCode>#,##0</c:formatCode>
                <c:ptCount val="12"/>
                <c:pt idx="0">
                  <c:v>274355</c:v>
                </c:pt>
                <c:pt idx="1">
                  <c:v>259631</c:v>
                </c:pt>
                <c:pt idx="2">
                  <c:v>302723</c:v>
                </c:pt>
                <c:pt idx="3">
                  <c:v>280447</c:v>
                </c:pt>
                <c:pt idx="4">
                  <c:v>267838</c:v>
                </c:pt>
                <c:pt idx="5">
                  <c:v>254769</c:v>
                </c:pt>
                <c:pt idx="6">
                  <c:v>276270</c:v>
                </c:pt>
                <c:pt idx="7">
                  <c:v>274382</c:v>
                </c:pt>
                <c:pt idx="8">
                  <c:v>267736</c:v>
                </c:pt>
                <c:pt idx="9">
                  <c:v>280015</c:v>
                </c:pt>
                <c:pt idx="10">
                  <c:v>274573</c:v>
                </c:pt>
                <c:pt idx="11">
                  <c:v>245873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4-4A03-90E4-89C2006F3567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'2.EMPRUNTS'!$B$204:$B$215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'2.EMPRUNTS'!$E$204:$E$215</c:f>
              <c:numCache>
                <c:formatCode>#,##0</c:formatCode>
                <c:ptCount val="12"/>
                <c:pt idx="0">
                  <c:v>306019</c:v>
                </c:pt>
                <c:pt idx="1">
                  <c:v>285612</c:v>
                </c:pt>
                <c:pt idx="2">
                  <c:v>327294</c:v>
                </c:pt>
                <c:pt idx="3">
                  <c:v>302146</c:v>
                </c:pt>
                <c:pt idx="4">
                  <c:v>289387</c:v>
                </c:pt>
                <c:pt idx="5">
                  <c:v>272964</c:v>
                </c:pt>
                <c:pt idx="6">
                  <c:v>293936</c:v>
                </c:pt>
                <c:pt idx="7">
                  <c:v>300980</c:v>
                </c:pt>
                <c:pt idx="8">
                  <c:v>292535</c:v>
                </c:pt>
                <c:pt idx="9">
                  <c:v>312896</c:v>
                </c:pt>
                <c:pt idx="10">
                  <c:v>312681</c:v>
                </c:pt>
                <c:pt idx="11">
                  <c:v>270627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4-4A03-90E4-89C2006F3567}"/>
            </c:ext>
          </c:extLst>
        </c:ser>
        <c:ser>
          <c:idx val="2"/>
          <c:order val="2"/>
          <c:tx>
            <c:v>2017</c:v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'2.EMPRUNTS'!$B$204:$B$215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'2.EMPRUNTS'!$G$204:$G$215</c:f>
              <c:numCache>
                <c:formatCode>#,##0</c:formatCode>
                <c:ptCount val="12"/>
                <c:pt idx="0">
                  <c:v>337182</c:v>
                </c:pt>
                <c:pt idx="1">
                  <c:v>303343</c:v>
                </c:pt>
                <c:pt idx="2">
                  <c:v>345109</c:v>
                </c:pt>
                <c:pt idx="3">
                  <c:v>323120</c:v>
                </c:pt>
                <c:pt idx="4">
                  <c:v>312053</c:v>
                </c:pt>
                <c:pt idx="5">
                  <c:v>292784</c:v>
                </c:pt>
                <c:pt idx="6">
                  <c:v>310080</c:v>
                </c:pt>
                <c:pt idx="7">
                  <c:v>321059</c:v>
                </c:pt>
                <c:pt idx="8">
                  <c:v>304469</c:v>
                </c:pt>
                <c:pt idx="9">
                  <c:v>319395</c:v>
                </c:pt>
                <c:pt idx="10">
                  <c:v>323173</c:v>
                </c:pt>
                <c:pt idx="11">
                  <c:v>278640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4-4A03-90E4-89C2006F3567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'2.EMPRUNTS'!$B$204:$B$215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'2.EMPRUNTS'!$I$204:$I$215</c:f>
              <c:numCache>
                <c:formatCode>#,##0</c:formatCode>
                <c:ptCount val="12"/>
                <c:pt idx="0">
                  <c:v>344561</c:v>
                </c:pt>
                <c:pt idx="1">
                  <c:v>311283</c:v>
                </c:pt>
                <c:pt idx="2">
                  <c:v>363369</c:v>
                </c:pt>
                <c:pt idx="3">
                  <c:v>324372</c:v>
                </c:pt>
                <c:pt idx="4">
                  <c:v>307903</c:v>
                </c:pt>
                <c:pt idx="5">
                  <c:v>282155</c:v>
                </c:pt>
                <c:pt idx="6">
                  <c:v>291888</c:v>
                </c:pt>
                <c:pt idx="7">
                  <c:v>293771</c:v>
                </c:pt>
                <c:pt idx="8">
                  <c:v>284246</c:v>
                </c:pt>
                <c:pt idx="9">
                  <c:v>300601</c:v>
                </c:pt>
                <c:pt idx="10">
                  <c:v>299140</c:v>
                </c:pt>
                <c:pt idx="11">
                  <c:v>271079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54-4A03-90E4-89C2006F3567}"/>
            </c:ext>
          </c:extLst>
        </c:ser>
        <c:ser>
          <c:idx val="4"/>
          <c:order val="4"/>
          <c:tx>
            <c:v>2019</c:v>
          </c:tx>
          <c:spPr>
            <a:ln w="28575" cap="rnd">
              <a:solidFill>
                <a:srgbClr val="B8B4B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'2.EMPRUNTS'!$B$204:$B$215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'2.EMPRUNTS'!$K$204:$K$215</c:f>
              <c:numCache>
                <c:formatCode>#,##0</c:formatCode>
                <c:ptCount val="12"/>
                <c:pt idx="0">
                  <c:v>315495</c:v>
                </c:pt>
                <c:pt idx="1">
                  <c:v>304094</c:v>
                </c:pt>
                <c:pt idx="2">
                  <c:v>342564</c:v>
                </c:pt>
                <c:pt idx="3">
                  <c:v>318500</c:v>
                </c:pt>
                <c:pt idx="4">
                  <c:v>313714</c:v>
                </c:pt>
                <c:pt idx="5">
                  <c:v>292379</c:v>
                </c:pt>
                <c:pt idx="6">
                  <c:v>313545</c:v>
                </c:pt>
                <c:pt idx="7">
                  <c:v>319259</c:v>
                </c:pt>
                <c:pt idx="8">
                  <c:v>301224</c:v>
                </c:pt>
                <c:pt idx="9">
                  <c:v>315454</c:v>
                </c:pt>
                <c:pt idx="10">
                  <c:v>310539</c:v>
                </c:pt>
                <c:pt idx="11">
                  <c:v>270756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54-4A03-90E4-89C2006F3567}"/>
            </c:ext>
          </c:extLst>
        </c:ser>
        <c:ser>
          <c:idx val="5"/>
          <c:order val="5"/>
          <c:tx>
            <c:v>2020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'2.EMPRUNTS'!$B$204:$B$215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'2.EMPRUNTS'!$M$204:$M$215</c:f>
              <c:numCache>
                <c:formatCode>#,##0</c:formatCode>
                <c:ptCount val="12"/>
                <c:pt idx="0">
                  <c:v>325482</c:v>
                </c:pt>
                <c:pt idx="1">
                  <c:v>319608</c:v>
                </c:pt>
                <c:pt idx="2">
                  <c:v>240145</c:v>
                </c:pt>
                <c:pt idx="3">
                  <c:v>174741</c:v>
                </c:pt>
                <c:pt idx="4">
                  <c:v>175987</c:v>
                </c:pt>
                <c:pt idx="5">
                  <c:v>154768</c:v>
                </c:pt>
                <c:pt idx="6">
                  <c:v>221448</c:v>
                </c:pt>
                <c:pt idx="7">
                  <c:v>242333</c:v>
                </c:pt>
                <c:pt idx="8">
                  <c:v>254838</c:v>
                </c:pt>
                <c:pt idx="9">
                  <c:v>225336</c:v>
                </c:pt>
                <c:pt idx="10">
                  <c:v>202468</c:v>
                </c:pt>
                <c:pt idx="11">
                  <c:v>198290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54-4A03-90E4-89C2006F3567}"/>
            </c:ext>
          </c:extLst>
        </c:ser>
        <c:ser>
          <c:idx val="6"/>
          <c:order val="6"/>
          <c:tx>
            <c:v>2021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'2.EMPRUNTS'!$B$204:$B$215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'2.EMPRUNTS'!$O$204:$O$215</c:f>
              <c:numCache>
                <c:formatCode>#,##0</c:formatCode>
                <c:ptCount val="12"/>
                <c:pt idx="0">
                  <c:v>216685</c:v>
                </c:pt>
                <c:pt idx="1">
                  <c:v>224520</c:v>
                </c:pt>
                <c:pt idx="2">
                  <c:v>270447</c:v>
                </c:pt>
                <c:pt idx="3">
                  <c:v>262881</c:v>
                </c:pt>
                <c:pt idx="4">
                  <c:v>226906</c:v>
                </c:pt>
                <c:pt idx="5">
                  <c:v>189628</c:v>
                </c:pt>
                <c:pt idx="6">
                  <c:v>222302</c:v>
                </c:pt>
                <c:pt idx="7">
                  <c:v>257131</c:v>
                </c:pt>
                <c:pt idx="8">
                  <c:v>240489</c:v>
                </c:pt>
                <c:pt idx="9">
                  <c:v>257713</c:v>
                </c:pt>
                <c:pt idx="10">
                  <c:v>255004</c:v>
                </c:pt>
                <c:pt idx="11">
                  <c:v>229646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54-4A03-90E4-89C2006F35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0732975"/>
        <c:axId val="460755023"/>
      </c:lineChart>
      <c:catAx>
        <c:axId val="46073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755023"/>
        <c:crosses val="autoZero"/>
        <c:auto val="1"/>
        <c:lblAlgn val="ctr"/>
        <c:lblOffset val="100"/>
        <c:noMultiLvlLbl val="0"/>
      </c:catAx>
      <c:valAx>
        <c:axId val="46075502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73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DES EMPRUNTS NUMÉRIQUES SELON LE JOUR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'2.EMPRUNTS'!$B$274:$B$280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'2.EMPRUNTS'!$D$274:$D$280</c:f>
              <c:numCache>
                <c:formatCode>0.0%</c:formatCode>
                <c:ptCount val="7"/>
                <c:pt idx="0">
                  <c:v>0.14552769105926763</c:v>
                </c:pt>
                <c:pt idx="1">
                  <c:v>0.1405990576118096</c:v>
                </c:pt>
                <c:pt idx="2">
                  <c:v>0.1400550847267657</c:v>
                </c:pt>
                <c:pt idx="3">
                  <c:v>0.13747121352280725</c:v>
                </c:pt>
                <c:pt idx="4">
                  <c:v>0.14606867508230578</c:v>
                </c:pt>
                <c:pt idx="5">
                  <c:v>0.13422381495357549</c:v>
                </c:pt>
                <c:pt idx="6">
                  <c:v>0.15605446304346851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CDF-A679-300DA25E8CAB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'2.EMPRUNTS'!$B$274:$B$280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'2.EMPRUNTS'!$F$274:$F$280</c:f>
              <c:numCache>
                <c:formatCode>0.0%</c:formatCode>
                <c:ptCount val="7"/>
                <c:pt idx="0">
                  <c:v>0.15145527415283297</c:v>
                </c:pt>
                <c:pt idx="1">
                  <c:v>0.13967859453202139</c:v>
                </c:pt>
                <c:pt idx="2">
                  <c:v>0.14100400297669713</c:v>
                </c:pt>
                <c:pt idx="3">
                  <c:v>0.13739621687086873</c:v>
                </c:pt>
                <c:pt idx="4">
                  <c:v>0.13909857634109446</c:v>
                </c:pt>
                <c:pt idx="5">
                  <c:v>0.13827171602698482</c:v>
                </c:pt>
                <c:pt idx="6">
                  <c:v>0.15309561909950048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1-4CDF-A679-300DA25E8CAB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'2.EMPRUNTS'!$H$274:$H$280</c:f>
              <c:numCache>
                <c:formatCode>0.0%</c:formatCode>
                <c:ptCount val="7"/>
                <c:pt idx="0">
                  <c:v>0.14997057235503214</c:v>
                </c:pt>
                <c:pt idx="1">
                  <c:v>0.14690118287989773</c:v>
                </c:pt>
                <c:pt idx="2">
                  <c:v>0.13973319610562346</c:v>
                </c:pt>
                <c:pt idx="3">
                  <c:v>0.13371395113491436</c:v>
                </c:pt>
                <c:pt idx="4">
                  <c:v>0.13783989942937719</c:v>
                </c:pt>
                <c:pt idx="5">
                  <c:v>0.13584935476976034</c:v>
                </c:pt>
                <c:pt idx="6">
                  <c:v>0.15599184332539479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1-4CDF-A679-300DA25E8CAB}"/>
            </c:ext>
          </c:extLst>
        </c:ser>
        <c:ser>
          <c:idx val="3"/>
          <c:order val="3"/>
          <c:tx>
            <c:v>2018</c:v>
          </c:tx>
          <c:spPr>
            <a:solidFill>
              <a:srgbClr val="FFD347"/>
            </a:solidFill>
            <a:ln>
              <a:noFill/>
            </a:ln>
            <a:effectLst/>
          </c:spPr>
          <c:invertIfNegative val="0"/>
          <c:val>
            <c:numRef>
              <c:f>'2.EMPRUNTS'!$J$274:$J$280</c:f>
              <c:numCache>
                <c:formatCode>0.0%</c:formatCode>
                <c:ptCount val="7"/>
                <c:pt idx="0">
                  <c:v>0.15040047155419237</c:v>
                </c:pt>
                <c:pt idx="1">
                  <c:v>0.14357559366991396</c:v>
                </c:pt>
                <c:pt idx="2">
                  <c:v>0.14180915468810071</c:v>
                </c:pt>
                <c:pt idx="3">
                  <c:v>0.13474812185972962</c:v>
                </c:pt>
                <c:pt idx="4">
                  <c:v>0.13801745090574868</c:v>
                </c:pt>
                <c:pt idx="5">
                  <c:v>0.13578059127530281</c:v>
                </c:pt>
                <c:pt idx="6">
                  <c:v>0.15566861604701185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1-4CDF-A679-300DA25E8CAB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'2.EMPRUNTS'!$L$274:$L$280</c:f>
              <c:numCache>
                <c:formatCode>0.0%</c:formatCode>
                <c:ptCount val="7"/>
                <c:pt idx="0">
                  <c:v>0.14921942573909597</c:v>
                </c:pt>
                <c:pt idx="1">
                  <c:v>0.14791992547644875</c:v>
                </c:pt>
                <c:pt idx="2">
                  <c:v>0.14089712969445511</c:v>
                </c:pt>
                <c:pt idx="3">
                  <c:v>0.13689040659123849</c:v>
                </c:pt>
                <c:pt idx="4">
                  <c:v>0.13583732021567874</c:v>
                </c:pt>
                <c:pt idx="5">
                  <c:v>0.13588310657983352</c:v>
                </c:pt>
                <c:pt idx="6">
                  <c:v>0.15335268570324942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31-4CDF-A679-300DA25E8CAB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'2.EMPRUNTS'!$N$274:$N$280</c:f>
              <c:numCache>
                <c:formatCode>0.0%</c:formatCode>
                <c:ptCount val="7"/>
                <c:pt idx="0">
                  <c:v>0.1491724344932239</c:v>
                </c:pt>
                <c:pt idx="1">
                  <c:v>0.13868442833026717</c:v>
                </c:pt>
                <c:pt idx="2">
                  <c:v>0.14085053338099163</c:v>
                </c:pt>
                <c:pt idx="3">
                  <c:v>0.14117336060755964</c:v>
                </c:pt>
                <c:pt idx="4">
                  <c:v>0.13520553233970972</c:v>
                </c:pt>
                <c:pt idx="5">
                  <c:v>0.13787288484018859</c:v>
                </c:pt>
                <c:pt idx="6">
                  <c:v>0.15704082600805935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31-4CDF-A679-300DA25E8CAB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'2.EMPRUNTS'!$P$274:$P$280</c:f>
              <c:numCache>
                <c:formatCode>0.0%</c:formatCode>
                <c:ptCount val="7"/>
                <c:pt idx="0">
                  <c:v>0.14662709825529183</c:v>
                </c:pt>
                <c:pt idx="1">
                  <c:v>0.14366395119582775</c:v>
                </c:pt>
                <c:pt idx="2">
                  <c:v>0.13951836369715689</c:v>
                </c:pt>
                <c:pt idx="3">
                  <c:v>0.13221810709605183</c:v>
                </c:pt>
                <c:pt idx="4">
                  <c:v>0.14048045770565559</c:v>
                </c:pt>
                <c:pt idx="5">
                  <c:v>0.14260065155927126</c:v>
                </c:pt>
                <c:pt idx="6">
                  <c:v>0.15489137049074481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31-4CDF-A679-300DA25E8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2359567"/>
        <c:axId val="1482369551"/>
      </c:barChart>
      <c:catAx>
        <c:axId val="1482359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2369551"/>
        <c:crosses val="autoZero"/>
        <c:auto val="1"/>
        <c:lblAlgn val="ctr"/>
        <c:lblOffset val="100"/>
        <c:noMultiLvlLbl val="0"/>
      </c:catAx>
      <c:valAx>
        <c:axId val="1482369551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2359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DES EMPRUNTS PHYSIQUES SELON LE JOUR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D5F4FF"/>
            </a:solidFill>
            <a:ln>
              <a:noFill/>
            </a:ln>
            <a:effectLst/>
          </c:spPr>
          <c:invertIfNegative val="0"/>
          <c:cat>
            <c:strRef>
              <c:f>'2.EMPRUNTS'!$B$274:$B$280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'2.EMPRUNTS'!$D$261:$D$267</c:f>
              <c:numCache>
                <c:formatCode>0.0%</c:formatCode>
                <c:ptCount val="7"/>
                <c:pt idx="0">
                  <c:v>5.129927104267621E-2</c:v>
                </c:pt>
                <c:pt idx="1">
                  <c:v>0.20024043697276489</c:v>
                </c:pt>
                <c:pt idx="2">
                  <c:v>0.15495479352388072</c:v>
                </c:pt>
                <c:pt idx="3">
                  <c:v>0.14429462295497272</c:v>
                </c:pt>
                <c:pt idx="4">
                  <c:v>0.1345813708846505</c:v>
                </c:pt>
                <c:pt idx="5">
                  <c:v>0.1539947448340421</c:v>
                </c:pt>
                <c:pt idx="6">
                  <c:v>0.16063475978701286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B-4B6A-8C1F-9F09289B34F5}"/>
            </c:ext>
          </c:extLst>
        </c:ser>
        <c:ser>
          <c:idx val="1"/>
          <c:order val="1"/>
          <c:tx>
            <c:v>2016</c:v>
          </c:tx>
          <c:spPr>
            <a:solidFill>
              <a:srgbClr val="C5F0FF"/>
            </a:solidFill>
            <a:ln>
              <a:noFill/>
            </a:ln>
            <a:effectLst/>
          </c:spPr>
          <c:invertIfNegative val="0"/>
          <c:cat>
            <c:strRef>
              <c:f>'2.EMPRUNTS'!$B$274:$B$280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'2.EMPRUNTS'!$F$261:$F$267</c:f>
              <c:numCache>
                <c:formatCode>0.0%</c:formatCode>
                <c:ptCount val="7"/>
                <c:pt idx="0">
                  <c:v>5.7131406461203266E-2</c:v>
                </c:pt>
                <c:pt idx="1">
                  <c:v>0.19775457337622829</c:v>
                </c:pt>
                <c:pt idx="2">
                  <c:v>0.15693684897019336</c:v>
                </c:pt>
                <c:pt idx="3">
                  <c:v>0.14472854857925668</c:v>
                </c:pt>
                <c:pt idx="4">
                  <c:v>0.13080602909618208</c:v>
                </c:pt>
                <c:pt idx="5">
                  <c:v>0.15060389333585941</c:v>
                </c:pt>
                <c:pt idx="6">
                  <c:v>0.16203870018107691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B-4B6A-8C1F-9F09289B34F5}"/>
            </c:ext>
          </c:extLst>
        </c:ser>
        <c:ser>
          <c:idx val="2"/>
          <c:order val="2"/>
          <c:tx>
            <c:v>2017</c:v>
          </c:tx>
          <c:spPr>
            <a:solidFill>
              <a:srgbClr val="A3E7FF"/>
            </a:solidFill>
            <a:ln>
              <a:noFill/>
            </a:ln>
            <a:effectLst/>
          </c:spPr>
          <c:invertIfNegative val="0"/>
          <c:val>
            <c:numRef>
              <c:f>'2.EMPRUNTS'!$H$261:$H$267</c:f>
              <c:numCache>
                <c:formatCode>0.0%</c:formatCode>
                <c:ptCount val="7"/>
                <c:pt idx="0">
                  <c:v>6.0250327136953434E-2</c:v>
                </c:pt>
                <c:pt idx="1">
                  <c:v>0.1908974367265753</c:v>
                </c:pt>
                <c:pt idx="2">
                  <c:v>0.15776624205332063</c:v>
                </c:pt>
                <c:pt idx="3">
                  <c:v>0.14673017542876318</c:v>
                </c:pt>
                <c:pt idx="4">
                  <c:v>0.14482879293829704</c:v>
                </c:pt>
                <c:pt idx="5">
                  <c:v>0.14502891955341224</c:v>
                </c:pt>
                <c:pt idx="6">
                  <c:v>0.15449810616267814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B-4B6A-8C1F-9F09289B34F5}"/>
            </c:ext>
          </c:extLst>
        </c:ser>
        <c:ser>
          <c:idx val="3"/>
          <c:order val="3"/>
          <c:tx>
            <c:v>2018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'2.EMPRUNTS'!$J$261:$J$267</c:f>
              <c:numCache>
                <c:formatCode>0.0%</c:formatCode>
                <c:ptCount val="7"/>
                <c:pt idx="0">
                  <c:v>6.0575847115660685E-2</c:v>
                </c:pt>
                <c:pt idx="1">
                  <c:v>0.18915950390885294</c:v>
                </c:pt>
                <c:pt idx="2">
                  <c:v>0.15382709753189264</c:v>
                </c:pt>
                <c:pt idx="3">
                  <c:v>0.14696782426619884</c:v>
                </c:pt>
                <c:pt idx="4">
                  <c:v>0.14409787864109777</c:v>
                </c:pt>
                <c:pt idx="5">
                  <c:v>0.1540897394187242</c:v>
                </c:pt>
                <c:pt idx="6">
                  <c:v>0.15128210911757295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B-4B6A-8C1F-9F09289B34F5}"/>
            </c:ext>
          </c:extLst>
        </c:ser>
        <c:ser>
          <c:idx val="4"/>
          <c:order val="4"/>
          <c:tx>
            <c:v>2019</c:v>
          </c:tx>
          <c:spPr>
            <a:solidFill>
              <a:srgbClr val="008BBC"/>
            </a:solidFill>
            <a:ln>
              <a:noFill/>
            </a:ln>
            <a:effectLst/>
          </c:spPr>
          <c:invertIfNegative val="0"/>
          <c:val>
            <c:numRef>
              <c:f>'2.EMPRUNTS'!$L$261:$L$267</c:f>
              <c:numCache>
                <c:formatCode>0.0%</c:formatCode>
                <c:ptCount val="7"/>
                <c:pt idx="0">
                  <c:v>5.9861406465658219E-2</c:v>
                </c:pt>
                <c:pt idx="1">
                  <c:v>0.1849548480116871</c:v>
                </c:pt>
                <c:pt idx="2">
                  <c:v>0.15112036463365153</c:v>
                </c:pt>
                <c:pt idx="3">
                  <c:v>0.14392442173542758</c:v>
                </c:pt>
                <c:pt idx="4">
                  <c:v>0.14253188934931302</c:v>
                </c:pt>
                <c:pt idx="5">
                  <c:v>0.1593932946227346</c:v>
                </c:pt>
                <c:pt idx="6">
                  <c:v>0.15821377518152796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B-4B6A-8C1F-9F09289B34F5}"/>
            </c:ext>
          </c:extLst>
        </c:ser>
        <c:ser>
          <c:idx val="5"/>
          <c:order val="5"/>
          <c:tx>
            <c:v>2020</c:v>
          </c:tx>
          <c:spPr>
            <a:solidFill>
              <a:srgbClr val="0062AC"/>
            </a:solidFill>
            <a:ln>
              <a:noFill/>
            </a:ln>
            <a:effectLst/>
          </c:spPr>
          <c:invertIfNegative val="0"/>
          <c:val>
            <c:numRef>
              <c:f>'2.EMPRUNTS'!$N$261:$N$267</c:f>
              <c:numCache>
                <c:formatCode>0.0%</c:formatCode>
                <c:ptCount val="7"/>
                <c:pt idx="0">
                  <c:v>6.9057579912855799E-2</c:v>
                </c:pt>
                <c:pt idx="1">
                  <c:v>0.18682399306168326</c:v>
                </c:pt>
                <c:pt idx="2">
                  <c:v>0.15085176520328455</c:v>
                </c:pt>
                <c:pt idx="3">
                  <c:v>0.14626428456158463</c:v>
                </c:pt>
                <c:pt idx="4">
                  <c:v>0.14927478924107915</c:v>
                </c:pt>
                <c:pt idx="5">
                  <c:v>0.15240326040487984</c:v>
                </c:pt>
                <c:pt idx="6">
                  <c:v>0.14532432761463276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B-4B6A-8C1F-9F09289B34F5}"/>
            </c:ext>
          </c:extLst>
        </c:ser>
        <c:ser>
          <c:idx val="6"/>
          <c:order val="6"/>
          <c:tx>
            <c:v>2021</c:v>
          </c:tx>
          <c:spPr>
            <a:solidFill>
              <a:srgbClr val="00487E"/>
            </a:solidFill>
            <a:ln>
              <a:noFill/>
            </a:ln>
            <a:effectLst/>
          </c:spPr>
          <c:invertIfNegative val="0"/>
          <c:val>
            <c:numRef>
              <c:f>'2.EMPRUNTS'!$P$261:$P$267</c:f>
              <c:numCache>
                <c:formatCode>0.0%</c:formatCode>
                <c:ptCount val="7"/>
                <c:pt idx="0">
                  <c:v>5.327015362327589E-2</c:v>
                </c:pt>
                <c:pt idx="1">
                  <c:v>0.18300060285392131</c:v>
                </c:pt>
                <c:pt idx="2">
                  <c:v>0.15241292475469881</c:v>
                </c:pt>
                <c:pt idx="3">
                  <c:v>0.14282917255784186</c:v>
                </c:pt>
                <c:pt idx="4">
                  <c:v>0.14553930661738587</c:v>
                </c:pt>
                <c:pt idx="5">
                  <c:v>0.16048296415302118</c:v>
                </c:pt>
                <c:pt idx="6">
                  <c:v>0.16246487543985508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B-4B6A-8C1F-9F09289B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2359567"/>
        <c:axId val="1482369551"/>
      </c:barChart>
      <c:catAx>
        <c:axId val="1482359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2369551"/>
        <c:crosses val="autoZero"/>
        <c:auto val="1"/>
        <c:lblAlgn val="ctr"/>
        <c:lblOffset val="100"/>
        <c:noMultiLvlLbl val="0"/>
      </c:catAx>
      <c:valAx>
        <c:axId val="148236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2359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LIVRE</a:t>
            </a:r>
            <a:r>
              <a:rPr lang="fr-CA" baseline="0"/>
              <a:t> PHYSIQUE VS LIVRE NUMÉRIQUE</a:t>
            </a:r>
          </a:p>
          <a:p>
            <a:pPr>
              <a:defRPr/>
            </a:pPr>
            <a:r>
              <a:rPr lang="fr-CA" baseline="0"/>
              <a:t>(audio ou texte)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F-1B54-4BFE-AEAC-D1D7722456E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1-1B54-4BFE-AEAC-D1D7722456E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('2.EMPRUNTS'!$B$12,'2.EMPRUNTS'!$B$15)</c:f>
              <c:strCache>
                <c:ptCount val="2"/>
                <c:pt idx="0">
                  <c:v>LIVRE PHYSIQUE (audio ou texte)</c:v>
                </c:pt>
                <c:pt idx="1">
                  <c:v>LIVRE NUMÉRIQUE (audio ou texte)***</c:v>
                </c:pt>
              </c:strCache>
              <c:extLst xmlns:c15="http://schemas.microsoft.com/office/drawing/2012/chart"/>
            </c:strRef>
          </c:cat>
          <c:val>
            <c:numRef>
              <c:f>('2.EMPRUNTS'!$O$12,'2.EMPRUNTS'!$O$15)</c:f>
              <c:numCache>
                <c:formatCode>#,##0</c:formatCode>
                <c:ptCount val="2"/>
                <c:pt idx="0">
                  <c:v>1292193</c:v>
                </c:pt>
                <c:pt idx="1">
                  <c:v>1561159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2-1B54-4BFE-AEAC-D1D7722456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B54-4BFE-AEAC-D1D7722456E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1B54-4BFE-AEAC-D1D7722456E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('2.EMPRUNTS'!$B$12,'2.EMPRUNTS'!$B$15)</c15:sqref>
                        </c15:formulaRef>
                      </c:ext>
                    </c:extLst>
                    <c:strCache>
                      <c:ptCount val="2"/>
                      <c:pt idx="0">
                        <c:v>LIVRE PHYSIQUE (audio ou texte)</c:v>
                      </c:pt>
                      <c:pt idx="1">
                        <c:v>LIVRE NUMÉRIQUE (audio ou texte)***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('2.EMPRUNTS'!$C$12,'2.EMPRUNTS'!$C$15)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2589461</c:v>
                      </c:pt>
                      <c:pt idx="1">
                        <c:v>669151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B54-4BFE-AEAC-D1D7722456E0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1B54-4BFE-AEAC-D1D7722456E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1B54-4BFE-AEAC-D1D7722456E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('2.EMPRUNTS'!$B$12,'2.EMPRUNTS'!$B$15)</c15:sqref>
                        </c15:formulaRef>
                      </c:ext>
                    </c:extLst>
                    <c:strCache>
                      <c:ptCount val="2"/>
                      <c:pt idx="0">
                        <c:v>LIVRE PHYSIQUE (audio ou texte)</c:v>
                      </c:pt>
                      <c:pt idx="1">
                        <c:v>LIVRE NUMÉRIQUE (audio ou texte)***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('2.EMPRUNTS'!$E$12,'2.EMPRUNTS'!$E$15)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2744690</c:v>
                      </c:pt>
                      <c:pt idx="1">
                        <c:v>822387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B54-4BFE-AEAC-D1D7722456E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1B54-4BFE-AEAC-D1D7722456E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1B54-4BFE-AEAC-D1D7722456E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('2.EMPRUNTS'!$B$12,'2.EMPRUNTS'!$B$15)</c15:sqref>
                        </c15:formulaRef>
                      </c:ext>
                    </c:extLst>
                    <c:strCache>
                      <c:ptCount val="2"/>
                      <c:pt idx="0">
                        <c:v>LIVRE PHYSIQUE (audio ou texte)</c:v>
                      </c:pt>
                      <c:pt idx="1">
                        <c:v>LIVRE NUMÉRIQUE (audio ou texte)***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('2.EMPRUNTS'!$G$12,'2.EMPRUNTS'!$G$15)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2783240</c:v>
                      </c:pt>
                      <c:pt idx="1">
                        <c:v>987167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B54-4BFE-AEAC-D1D7722456E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1B54-4BFE-AEAC-D1D7722456E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1B54-4BFE-AEAC-D1D7722456E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n-US" sz="10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('2.EMPRUNTS'!$B$12,'2.EMPRUNTS'!$B$15)</c15:sqref>
                        </c15:formulaRef>
                      </c:ext>
                    </c:extLst>
                    <c:strCache>
                      <c:ptCount val="2"/>
                      <c:pt idx="0">
                        <c:v>LIVRE PHYSIQUE (audio ou texte)</c:v>
                      </c:pt>
                      <c:pt idx="1">
                        <c:v>LIVRE NUMÉRIQUE (audio ou texte)***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('2.EMPRUNTS'!$I$12,'2.EMPRUNTS'!$I$15)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2615741</c:v>
                      </c:pt>
                      <c:pt idx="1">
                        <c:v>1058627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B54-4BFE-AEAC-D1D7722456E0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B54-4BFE-AEAC-D1D7722456E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B54-4BFE-AEAC-D1D7722456E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('2.EMPRUNTS'!$B$12,'2.EMPRUNTS'!$B$15)</c15:sqref>
                        </c15:formulaRef>
                      </c:ext>
                    </c:extLst>
                    <c:strCache>
                      <c:ptCount val="2"/>
                      <c:pt idx="0">
                        <c:v>LIVRE PHYSIQUE (audio ou texte)</c:v>
                      </c:pt>
                      <c:pt idx="1">
                        <c:v>LIVRE NUMÉRIQUE (audio ou texte)***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('2.EMPRUNTS'!$K$12,'2.EMPRUNTS'!$K$15)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2516292</c:v>
                      </c:pt>
                      <c:pt idx="1">
                        <c:v>1201231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B54-4BFE-AEAC-D1D7722456E0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1B54-4BFE-AEAC-D1D7722456E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1B54-4BFE-AEAC-D1D7722456E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9.6937773403324587E-2"/>
                        <c:y val="6.279272382618839E-2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1B54-4BFE-AEAC-D1D7722456E0}"/>
                      </c:ext>
                    </c:extLst>
                  </c:dLbl>
                  <c:dLbl>
                    <c:idx val="1"/>
                    <c:layout>
                      <c:manualLayout>
                        <c:x val="0.11140037182852142"/>
                        <c:y val="-5.1102362204724409E-2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C-1B54-4BFE-AEAC-D1D7722456E0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('2.EMPRUNTS'!$B$12,'2.EMPRUNTS'!$B$15)</c15:sqref>
                        </c15:formulaRef>
                      </c:ext>
                    </c:extLst>
                    <c:strCache>
                      <c:ptCount val="2"/>
                      <c:pt idx="0">
                        <c:v>LIVRE PHYSIQUE (audio ou texte)</c:v>
                      </c:pt>
                      <c:pt idx="1">
                        <c:v>LIVRE NUMÉRIQUE (audio ou texte)***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('2.EMPRUNTS'!$M$12,'2.EMPRUNTS'!$M$15)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1059625</c:v>
                      </c:pt>
                      <c:pt idx="1">
                        <c:v>1675819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B54-4BFE-AEAC-D1D7722456E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68229715373892"/>
          <c:y val="0.47212994802919539"/>
          <c:w val="0.31778633443108445"/>
          <c:h val="0.2510928332014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/>
              <a:t>ÉVOLUTION</a:t>
            </a:r>
            <a:r>
              <a:rPr lang="fr-CA" sz="1400" b="0" baseline="0"/>
              <a:t> DES EMPRUNTS PAR TYPE</a:t>
            </a:r>
            <a:endParaRPr lang="fr-CA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'2.EMPRUNTS'!$B$16</c:f>
              <c:strCache>
                <c:ptCount val="1"/>
                <c:pt idx="0">
                  <c:v>LIVRE NUMERIQUE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'2.EMPRUNTS'!$C$9:$I$9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('2.EMPRUNTS'!$C$16,'2.EMPRUNTS'!$E$16,'2.EMPRUNTS'!$G$16,'2.EMPRUNTS'!$I$16,'2.EMPRUNTS'!$K$16,'2.EMPRUNTS'!$M$16,'2.EMPRUNTS'!$O$16)</c:f>
              <c:numCache>
                <c:formatCode>#,##0</c:formatCode>
                <c:ptCount val="7"/>
                <c:pt idx="0">
                  <c:v>647926</c:v>
                </c:pt>
                <c:pt idx="1">
                  <c:v>789888</c:v>
                </c:pt>
                <c:pt idx="2">
                  <c:v>941899</c:v>
                </c:pt>
                <c:pt idx="3">
                  <c:v>991492</c:v>
                </c:pt>
                <c:pt idx="4">
                  <c:v>1107397</c:v>
                </c:pt>
                <c:pt idx="5">
                  <c:v>1529144</c:v>
                </c:pt>
                <c:pt idx="6">
                  <c:v>1384830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8-4F62-9B65-EE7BBE0DEB6B}"/>
            </c:ext>
          </c:extLst>
        </c:ser>
        <c:ser>
          <c:idx val="3"/>
          <c:order val="3"/>
          <c:tx>
            <c:strRef>
              <c:f>'2.EMPRUNTS'!$B$19</c:f>
              <c:strCache>
                <c:ptCount val="1"/>
                <c:pt idx="0">
                  <c:v>LIVRE AUDIO NUMÉRIQUE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'2.EMPRUNTS'!$C$9:$I$9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('2.EMPRUNTS'!$C$19,'2.EMPRUNTS'!$E$19,'2.EMPRUNTS'!$G$19,'2.EMPRUNTS'!$I$19,'2.EMPRUNTS'!$K$19,'2.EMPRUNTS'!$M$19,'2.EMPRUNTS'!$O$19)</c:f>
              <c:numCache>
                <c:formatCode>#,##0</c:formatCode>
                <c:ptCount val="7"/>
                <c:pt idx="0">
                  <c:v>21225</c:v>
                </c:pt>
                <c:pt idx="1">
                  <c:v>32499</c:v>
                </c:pt>
                <c:pt idx="2">
                  <c:v>45268</c:v>
                </c:pt>
                <c:pt idx="3">
                  <c:v>67135</c:v>
                </c:pt>
                <c:pt idx="4">
                  <c:v>93834</c:v>
                </c:pt>
                <c:pt idx="5">
                  <c:v>146675</c:v>
                </c:pt>
                <c:pt idx="6">
                  <c:v>176329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8-4F62-9B65-EE7BBE0D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3233856"/>
        <c:axId val="833229280"/>
      </c:barChart>
      <c:lineChart>
        <c:grouping val="standard"/>
        <c:varyColors val="0"/>
        <c:ser>
          <c:idx val="0"/>
          <c:order val="0"/>
          <c:tx>
            <c:strRef>
              <c:f>'2.EMPRUNTS'!$B$12</c:f>
              <c:strCache>
                <c:ptCount val="1"/>
                <c:pt idx="0">
                  <c:v>LIVRE PHYSIQUE (audio ou texte)</c:v>
                </c:pt>
              </c:strCache>
            </c:strRef>
          </c:tx>
          <c:spPr>
            <a:ln w="28575" cap="rnd">
              <a:solidFill>
                <a:srgbClr val="00B0F0">
                  <a:alpha val="92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'2.EMPRUNTS'!$C$9:$I$9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('2.EMPRUNTS'!$C$12,'2.EMPRUNTS'!$E$12,'2.EMPRUNTS'!$G$12,'2.EMPRUNTS'!$I$12,'2.EMPRUNTS'!$K$12,'2.EMPRUNTS'!$M$12,'2.EMPRUNTS'!$O$12)</c:f>
              <c:numCache>
                <c:formatCode>#,##0</c:formatCode>
                <c:ptCount val="7"/>
                <c:pt idx="0">
                  <c:v>2589461</c:v>
                </c:pt>
                <c:pt idx="1">
                  <c:v>2744690</c:v>
                </c:pt>
                <c:pt idx="2">
                  <c:v>2783240</c:v>
                </c:pt>
                <c:pt idx="3">
                  <c:v>2615741</c:v>
                </c:pt>
                <c:pt idx="4">
                  <c:v>2516292</c:v>
                </c:pt>
                <c:pt idx="5">
                  <c:v>1059625</c:v>
                </c:pt>
                <c:pt idx="6">
                  <c:v>1292193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F62-9B65-EE7BBE0DEB6B}"/>
            </c:ext>
          </c:extLst>
        </c:ser>
        <c:ser>
          <c:idx val="1"/>
          <c:order val="1"/>
          <c:tx>
            <c:strRef>
              <c:f>'2.EMPRUNTS'!$B$15</c:f>
              <c:strCache>
                <c:ptCount val="1"/>
                <c:pt idx="0">
                  <c:v>LIVRE NUMÉRIQUE (audio ou texte)***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'2.EMPRUNTS'!$C$9:$I$9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('2.EMPRUNTS'!$C$15,'2.EMPRUNTS'!$E$15,'2.EMPRUNTS'!$G$15,'2.EMPRUNTS'!$I$15,'2.EMPRUNTS'!$K$15,'2.EMPRUNTS'!$M$15,'2.EMPRUNTS'!$O$15)</c:f>
              <c:numCache>
                <c:formatCode>#,##0</c:formatCode>
                <c:ptCount val="7"/>
                <c:pt idx="0">
                  <c:v>669151</c:v>
                </c:pt>
                <c:pt idx="1">
                  <c:v>822387</c:v>
                </c:pt>
                <c:pt idx="2">
                  <c:v>987167</c:v>
                </c:pt>
                <c:pt idx="3">
                  <c:v>1058627</c:v>
                </c:pt>
                <c:pt idx="4">
                  <c:v>1201231</c:v>
                </c:pt>
                <c:pt idx="5">
                  <c:v>1675819</c:v>
                </c:pt>
                <c:pt idx="6">
                  <c:v>1561159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F62-9B65-EE7BBE0D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233856"/>
        <c:axId val="833229280"/>
      </c:lineChart>
      <c:catAx>
        <c:axId val="8332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3229280"/>
        <c:crosses val="autoZero"/>
        <c:auto val="1"/>
        <c:lblAlgn val="ctr"/>
        <c:lblOffset val="100"/>
        <c:noMultiLvlLbl val="0"/>
      </c:catAx>
      <c:valAx>
        <c:axId val="833229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32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PRÊT</a:t>
            </a:r>
            <a:r>
              <a:rPr lang="fr-CA" baseline="0"/>
              <a:t> NUMERIQUE VS OVERDRIVE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rgbClr val="69D8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B-4A57-8A51-897B6C9178A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B-4A57-8A51-897B6C9178A7}"/>
              </c:ext>
            </c:extLst>
          </c:dPt>
          <c:dPt>
            <c:idx val="2"/>
            <c:bubble3D val="0"/>
            <c:spPr>
              <a:solidFill>
                <a:srgbClr val="D5F4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B-4A57-8A51-897B6C9178A7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B-4A57-8A51-897B6C9178A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('2.EMPRUNTS'!$B$17:$B$18,'2.EMPRUNTS'!$B$20:$B$21)</c:f>
              <c:strCache>
                <c:ptCount val="4"/>
                <c:pt idx="0">
                  <c:v>LIVRE NUMÉRIQUE VIA PRÊT NUMERIQUE</c:v>
                </c:pt>
                <c:pt idx="1">
                  <c:v>LIVRE NUMERIQUE VIA OVERDRIVE</c:v>
                </c:pt>
                <c:pt idx="2">
                  <c:v>LIVRE AUDIO NUMERIQUE VIA PRÊT NUMERIQUE</c:v>
                </c:pt>
                <c:pt idx="3">
                  <c:v>LIVRE AUDIO NUMERIQUE VIA OVERDRIVE</c:v>
                </c:pt>
              </c:strCache>
            </c:strRef>
          </c:cat>
          <c:val>
            <c:numRef>
              <c:f>('2.EMPRUNTS'!$O$17:$O$18,'2.EMPRUNTS'!$O$20:$O$21)</c:f>
              <c:numCache>
                <c:formatCode>#,##0</c:formatCode>
                <c:ptCount val="4"/>
                <c:pt idx="0">
                  <c:v>1042104</c:v>
                </c:pt>
                <c:pt idx="1">
                  <c:v>342726</c:v>
                </c:pt>
                <c:pt idx="2">
                  <c:v>47947</c:v>
                </c:pt>
                <c:pt idx="3">
                  <c:v>128382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B-4A57-8A51-897B6C9178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rgbClr val="69D8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EA3B-4A57-8A51-897B6C9178A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EA3B-4A57-8A51-897B6C9178A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EA3B-4A57-8A51-897B6C9178A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EA3B-4A57-8A51-897B6C9178A7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('2.EMPRUNTS'!$B$17:$B$18,'2.EMPRUNTS'!$B$20:$B$21)</c15:sqref>
                        </c15:formulaRef>
                      </c:ext>
                    </c:extLst>
                    <c:strCache>
                      <c:ptCount val="4"/>
                      <c:pt idx="0">
                        <c:v>LIVRE NUMÉRIQUE VIA PRÊT NUMERIQUE</c:v>
                      </c:pt>
                      <c:pt idx="1">
                        <c:v>LIVRE NUMERIQUE VIA OVERDRIVE</c:v>
                      </c:pt>
                      <c:pt idx="2">
                        <c:v>LIVRE AUDIO NUMERIQUE VIA PRÊT NUMERIQUE</c:v>
                      </c:pt>
                      <c:pt idx="3">
                        <c:v>LIVRE AUDIO NUMERIQUE VIA OVERDRIVE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('2.EMPRUNTS'!$C$17:$C$18,'2.EMPRUNTS'!$C$20:$C$21)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505448</c:v>
                      </c:pt>
                      <c:pt idx="1">
                        <c:v>142478</c:v>
                      </c:pt>
                      <c:pt idx="2">
                        <c:v>36</c:v>
                      </c:pt>
                      <c:pt idx="3">
                        <c:v>21189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EA3B-4A57-8A51-897B6C9178A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rgbClr val="69D8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A3B-4A57-8A51-897B6C9178A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EA3B-4A57-8A51-897B6C9178A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EA3B-4A57-8A51-897B6C9178A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EA3B-4A57-8A51-897B6C9178A7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('2.EMPRUNTS'!$B$17:$B$18,'2.EMPRUNTS'!$B$20:$B$21)</c15:sqref>
                        </c15:formulaRef>
                      </c:ext>
                    </c:extLst>
                    <c:strCache>
                      <c:ptCount val="4"/>
                      <c:pt idx="0">
                        <c:v>LIVRE NUMÉRIQUE VIA PRÊT NUMERIQUE</c:v>
                      </c:pt>
                      <c:pt idx="1">
                        <c:v>LIVRE NUMERIQUE VIA OVERDRIVE</c:v>
                      </c:pt>
                      <c:pt idx="2">
                        <c:v>LIVRE AUDIO NUMERIQUE VIA PRÊT NUMERIQUE</c:v>
                      </c:pt>
                      <c:pt idx="3">
                        <c:v>LIVRE AUDIO NUMERIQUE VIA OVERDRIVE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('2.EMPRUNTS'!$E$17:$E$18,'2.EMPRUNTS'!$E$20:$E$21)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598065</c:v>
                      </c:pt>
                      <c:pt idx="1">
                        <c:v>191823</c:v>
                      </c:pt>
                      <c:pt idx="2">
                        <c:v>207</c:v>
                      </c:pt>
                      <c:pt idx="3">
                        <c:v>32292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A3B-4A57-8A51-897B6C9178A7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rgbClr val="69D8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EA3B-4A57-8A51-897B6C9178A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EA3B-4A57-8A51-897B6C9178A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EA3B-4A57-8A51-897B6C9178A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EA3B-4A57-8A51-897B6C9178A7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('2.EMPRUNTS'!$B$17:$B$18,'2.EMPRUNTS'!$B$20:$B$21)</c15:sqref>
                        </c15:formulaRef>
                      </c:ext>
                    </c:extLst>
                    <c:strCache>
                      <c:ptCount val="4"/>
                      <c:pt idx="0">
                        <c:v>LIVRE NUMÉRIQUE VIA PRÊT NUMERIQUE</c:v>
                      </c:pt>
                      <c:pt idx="1">
                        <c:v>LIVRE NUMERIQUE VIA OVERDRIVE</c:v>
                      </c:pt>
                      <c:pt idx="2">
                        <c:v>LIVRE AUDIO NUMERIQUE VIA PRÊT NUMERIQUE</c:v>
                      </c:pt>
                      <c:pt idx="3">
                        <c:v>LIVRE AUDIO NUMERIQUE VIA OVERDRIVE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('2.EMPRUNTS'!$G$17:$G$18,'2.EMPRUNTS'!$G$20:$G$21)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714975</c:v>
                      </c:pt>
                      <c:pt idx="1">
                        <c:v>226924</c:v>
                      </c:pt>
                      <c:pt idx="2">
                        <c:v>200</c:v>
                      </c:pt>
                      <c:pt idx="3">
                        <c:v>45068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A3B-4A57-8A51-897B6C9178A7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rgbClr val="69D8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A3B-4A57-8A51-897B6C9178A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A3B-4A57-8A51-897B6C9178A7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D5F4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A3B-4A57-8A51-897B6C9178A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A3B-4A57-8A51-897B6C9178A7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('2.EMPRUNTS'!$B$17:$B$18,'2.EMPRUNTS'!$B$20:$B$21)</c15:sqref>
                        </c15:formulaRef>
                      </c:ext>
                    </c:extLst>
                    <c:strCache>
                      <c:ptCount val="4"/>
                      <c:pt idx="0">
                        <c:v>LIVRE NUMÉRIQUE VIA PRÊT NUMERIQUE</c:v>
                      </c:pt>
                      <c:pt idx="1">
                        <c:v>LIVRE NUMERIQUE VIA OVERDRIVE</c:v>
                      </c:pt>
                      <c:pt idx="2">
                        <c:v>LIVRE AUDIO NUMERIQUE VIA PRÊT NUMERIQUE</c:v>
                      </c:pt>
                      <c:pt idx="3">
                        <c:v>LIVRE AUDIO NUMERIQUE VIA OVERDRIVE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('2.EMPRUNTS'!$I$17:$I$18,'2.EMPRUNTS'!$I$20:$I$21)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732535</c:v>
                      </c:pt>
                      <c:pt idx="1">
                        <c:v>258957</c:v>
                      </c:pt>
                      <c:pt idx="2">
                        <c:v>3609</c:v>
                      </c:pt>
                      <c:pt idx="3">
                        <c:v>63526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EA3B-4A57-8A51-897B6C9178A7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rgbClr val="69D8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EA3B-4A57-8A51-897B6C9178A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EA3B-4A57-8A51-897B6C9178A7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D5F4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EA3B-4A57-8A51-897B6C9178A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EA3B-4A57-8A51-897B6C9178A7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('2.EMPRUNTS'!$B$17:$B$18,'2.EMPRUNTS'!$B$20:$B$21)</c15:sqref>
                        </c15:formulaRef>
                      </c:ext>
                    </c:extLst>
                    <c:strCache>
                      <c:ptCount val="4"/>
                      <c:pt idx="0">
                        <c:v>LIVRE NUMÉRIQUE VIA PRÊT NUMERIQUE</c:v>
                      </c:pt>
                      <c:pt idx="1">
                        <c:v>LIVRE NUMERIQUE VIA OVERDRIVE</c:v>
                      </c:pt>
                      <c:pt idx="2">
                        <c:v>LIVRE AUDIO NUMERIQUE VIA PRÊT NUMERIQUE</c:v>
                      </c:pt>
                      <c:pt idx="3">
                        <c:v>LIVRE AUDIO NUMERIQUE VIA OVERDRIVE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('2.EMPRUNTS'!$K$17:$K$18,'2.EMPRUNTS'!$K$20:$K$21)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807174</c:v>
                      </c:pt>
                      <c:pt idx="1">
                        <c:v>300223</c:v>
                      </c:pt>
                      <c:pt idx="2">
                        <c:v>9497</c:v>
                      </c:pt>
                      <c:pt idx="3">
                        <c:v>84337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EA3B-4A57-8A51-897B6C9178A7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rgbClr val="69D8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A3B-4A57-8A51-897B6C9178A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A3B-4A57-8A51-897B6C9178A7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D5F4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EA3B-4A57-8A51-897B6C9178A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EA3B-4A57-8A51-897B6C9178A7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('2.EMPRUNTS'!$B$17:$B$18,'2.EMPRUNTS'!$B$20:$B$21)</c15:sqref>
                        </c15:formulaRef>
                      </c:ext>
                    </c:extLst>
                    <c:strCache>
                      <c:ptCount val="4"/>
                      <c:pt idx="0">
                        <c:v>LIVRE NUMÉRIQUE VIA PRÊT NUMERIQUE</c:v>
                      </c:pt>
                      <c:pt idx="1">
                        <c:v>LIVRE NUMERIQUE VIA OVERDRIVE</c:v>
                      </c:pt>
                      <c:pt idx="2">
                        <c:v>LIVRE AUDIO NUMERIQUE VIA PRÊT NUMERIQUE</c:v>
                      </c:pt>
                      <c:pt idx="3">
                        <c:v>LIVRE AUDIO NUMERIQUE VIA OVERDRIVE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('2.EMPRUNTS'!$M$17:$M$18,'2.EMPRUNTS'!$M$20:$M$21)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1163093</c:v>
                      </c:pt>
                      <c:pt idx="1">
                        <c:v>366051</c:v>
                      </c:pt>
                      <c:pt idx="2">
                        <c:v>36238</c:v>
                      </c:pt>
                      <c:pt idx="3">
                        <c:v>110437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EA3B-4A57-8A51-897B6C9178A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47342519685038"/>
          <c:y val="0.29674224086812256"/>
          <c:w val="0.44794448818897631"/>
          <c:h val="0.53142273589340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/>
              <a:t>RÉPARTITION</a:t>
            </a:r>
            <a:r>
              <a:rPr lang="fr-CA" sz="1400" baseline="0"/>
              <a:t> LANGUE </a:t>
            </a:r>
          </a:p>
          <a:p>
            <a:pPr>
              <a:defRPr/>
            </a:pPr>
            <a:r>
              <a:rPr lang="fr-CA" sz="1400" baseline="0"/>
              <a:t>LIVRES PHYSIQUE</a:t>
            </a:r>
            <a:endParaRPr lang="fr-CA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8-4BAD-91DD-0D73104EB66C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48-4BAD-91DD-0D73104EB66C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48-4BAD-91DD-0D73104EB66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'2.EMPRUNTS'!$B$33:$B$35</c:f>
              <c:strCache>
                <c:ptCount val="3"/>
                <c:pt idx="0">
                  <c:v>FRANCAIS</c:v>
                </c:pt>
                <c:pt idx="1">
                  <c:v>ANGLAIS</c:v>
                </c:pt>
                <c:pt idx="2">
                  <c:v>AUTRE</c:v>
                </c:pt>
              </c:strCache>
            </c:strRef>
          </c:cat>
          <c:val>
            <c:numRef>
              <c:f>'2.EMPRUNTS'!$O$33:$O$35</c:f>
              <c:numCache>
                <c:formatCode>#,##0</c:formatCode>
                <c:ptCount val="3"/>
                <c:pt idx="0">
                  <c:v>943560</c:v>
                </c:pt>
                <c:pt idx="1">
                  <c:v>320502</c:v>
                </c:pt>
                <c:pt idx="2">
                  <c:v>25767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8-4BAD-91DD-0D73104EB6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7148-4BAD-91DD-0D73104EB66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7148-4BAD-91DD-0D73104EB66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7148-4BAD-91DD-0D73104EB66C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'2.EMPRUNTS'!$C$33:$C$35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1810214</c:v>
                      </c:pt>
                      <c:pt idx="1">
                        <c:v>699076</c:v>
                      </c:pt>
                      <c:pt idx="2">
                        <c:v>72264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7148-4BAD-91DD-0D73104EB66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148-4BAD-91DD-0D73104EB66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148-4BAD-91DD-0D73104EB66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148-4BAD-91DD-0D73104EB66C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'2.EMPRUNTS'!$E$33:$E$35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1914284</c:v>
                      </c:pt>
                      <c:pt idx="1">
                        <c:v>743591</c:v>
                      </c:pt>
                      <c:pt idx="2">
                        <c:v>78772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148-4BAD-91DD-0D73104EB66C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7148-4BAD-91DD-0D73104EB66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7148-4BAD-91DD-0D73104EB66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7148-4BAD-91DD-0D73104EB66C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'2.EMPRUNTS'!$G$33:$G$35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1949161</c:v>
                      </c:pt>
                      <c:pt idx="1">
                        <c:v>746746</c:v>
                      </c:pt>
                      <c:pt idx="2">
                        <c:v>79621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148-4BAD-91DD-0D73104EB66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7148-4BAD-91DD-0D73104EB66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7148-4BAD-91DD-0D73104EB66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7148-4BAD-91DD-0D73104EB66C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'2.EMPRUNTS'!$I$33:$I$35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1859342</c:v>
                      </c:pt>
                      <c:pt idx="1">
                        <c:v>678567</c:v>
                      </c:pt>
                      <c:pt idx="2">
                        <c:v>71125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7148-4BAD-91DD-0D73104EB66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7148-4BAD-91DD-0D73104EB66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7148-4BAD-91DD-0D73104EB66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7148-4BAD-91DD-0D73104EB66C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'2.EMPRUNTS'!$M$33:$M$35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759207</c:v>
                      </c:pt>
                      <c:pt idx="1">
                        <c:v>274979</c:v>
                      </c:pt>
                      <c:pt idx="2">
                        <c:v>23170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7148-4BAD-91DD-0D73104EB66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7148-4BAD-91DD-0D73104EB66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7148-4BAD-91DD-0D73104EB66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bg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7148-4BAD-91DD-0D73104EB66C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'2.EMPRUNTS'!$M$33:$M$35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759207</c:v>
                      </c:pt>
                      <c:pt idx="1">
                        <c:v>274979</c:v>
                      </c:pt>
                      <c:pt idx="2">
                        <c:v>23170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7148-4BAD-91DD-0D73104EB66C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4954068241471"/>
          <c:y val="0.46582093904928551"/>
          <c:w val="0.1977245879551707"/>
          <c:h val="0.225305609249086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/>
              <a:t>RÉPARTITION</a:t>
            </a:r>
            <a:r>
              <a:rPr lang="fr-CA" sz="1400" baseline="0"/>
              <a:t> LANGUE </a:t>
            </a:r>
          </a:p>
          <a:p>
            <a:pPr>
              <a:defRPr/>
            </a:pPr>
            <a:r>
              <a:rPr lang="fr-CA" sz="1400" baseline="0"/>
              <a:t>LIVRES NUMERIQUE</a:t>
            </a:r>
            <a:endParaRPr lang="fr-CA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7-4830-AB49-630BADE64200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7-4830-AB49-630BADE64200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07-4830-AB49-630BADE6420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'2.EMPRUNTS'!$B$33:$B$35</c15:sqref>
                  </c15:fullRef>
                </c:ext>
              </c:extLst>
              <c:f>'2.EMPRUNTS'!$B$33:$B$35</c:f>
              <c:strCache>
                <c:ptCount val="3"/>
                <c:pt idx="0">
                  <c:v>FRANCAIS</c:v>
                </c:pt>
                <c:pt idx="1">
                  <c:v>ANGLAIS</c:v>
                </c:pt>
                <c:pt idx="2">
                  <c:v>AUTRE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Feuil1!$H$5:$H$7</c15:sqref>
                  </c15:fullRef>
                </c:ext>
              </c:extLst>
              <c:f>Feuil1!$H$5:$H$7</c:f>
              <c:numCache>
                <c:formatCode>#,##0</c:formatCode>
                <c:ptCount val="3"/>
                <c:pt idx="0">
                  <c:v>1084682</c:v>
                </c:pt>
                <c:pt idx="1">
                  <c:v>472929</c:v>
                </c:pt>
                <c:pt idx="2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07-4830-AB49-630BADE642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1207-4830-AB49-630BADE64200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207-4830-AB49-630BADE6420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207-4830-AB49-630BADE6420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'2.EMPRUNTS'!$B$33:$B$35</c15:sqref>
                        </c15:fullRef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Feuil1!$B$5:$B$8</c15:sqref>
                        </c15:fullRef>
                        <c15:formulaRef>
                          <c15:sqref>Feuil1!$B$5:$B$7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502480</c:v>
                      </c:pt>
                      <c:pt idx="1">
                        <c:v>165045</c:v>
                      </c:pt>
                      <c:pt idx="2">
                        <c:v>1345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D-1207-4830-AB49-630BADE64200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</c:spPr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1207-4830-AB49-630BADE64200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7-4830-AB49-630BADE6420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bg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7-4830-AB49-630BADE6420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'2.EMPRUNTS'!$B$33:$B$35</c15:sqref>
                        </c15:fullRef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Feuil1!$C$5:$C$8</c15:sqref>
                        </c15:fullRef>
                        <c15:formulaRef>
                          <c15:sqref>Feuil1!$C$5:$C$7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594597</c:v>
                      </c:pt>
                      <c:pt idx="1">
                        <c:v>225760</c:v>
                      </c:pt>
                      <c:pt idx="2">
                        <c:v>1645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4-1207-4830-AB49-630BADE6420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1207-4830-AB49-630BADE64200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1207-4830-AB49-630BADE6420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1207-4830-AB49-630BADE6420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'2.EMPRUNTS'!$B$33:$B$35</c15:sqref>
                        </c15:fullRef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Feuil1!$D$5:$D$7</c15:sqref>
                        </c15:fullRef>
                        <c15:formulaRef>
                          <c15:sqref>Feuil1!$D$5:$D$7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711429</c:v>
                      </c:pt>
                      <c:pt idx="1">
                        <c:v>273912</c:v>
                      </c:pt>
                      <c:pt idx="2">
                        <c:v>1481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207-4830-AB49-630BADE6420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7-4830-AB49-630BADE64200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7-4830-AB49-630BADE6420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7-4830-AB49-630BADE6420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'2.EMPRUNTS'!$B$33:$B$35</c15:sqref>
                        </c15:fullRef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Feuil1!$E$5:$E$7</c15:sqref>
                        </c15:fullRef>
                        <c15:formulaRef>
                          <c15:sqref>Feuil1!$E$5:$E$7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731755</c:v>
                      </c:pt>
                      <c:pt idx="1">
                        <c:v>324725</c:v>
                      </c:pt>
                      <c:pt idx="2">
                        <c:v>1539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1207-4830-AB49-630BADE64200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1207-4830-AB49-630BADE64200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1207-4830-AB49-630BADE6420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1207-4830-AB49-630BADE6420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'2.EMPRUNTS'!$B$33:$B$35</c15:sqref>
                        </c15:fullRef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Feuil1!$F$5:$F$7</c15:sqref>
                        </c15:fullRef>
                        <c15:formulaRef>
                          <c15:sqref>Feuil1!$F$5:$F$7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812921</c:v>
                      </c:pt>
                      <c:pt idx="1">
                        <c:v>385329</c:v>
                      </c:pt>
                      <c:pt idx="2">
                        <c:v>2303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1207-4830-AB49-630BADE64200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207-4830-AB49-630BADE64200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207-4830-AB49-630BADE6420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207-4830-AB49-630BADE64200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'2.EMPRUNTS'!$B$33:$B$35</c15:sqref>
                        </c15:fullRef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Feuil1!$G$5:$G$7</c15:sqref>
                        </c15:fullRef>
                        <c15:formulaRef>
                          <c15:sqref>Feuil1!$G$5:$G$7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1192413</c:v>
                      </c:pt>
                      <c:pt idx="1">
                        <c:v>478885</c:v>
                      </c:pt>
                      <c:pt idx="2">
                        <c:v>3725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1207-4830-AB49-630BADE6420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4954068241471"/>
          <c:y val="0.46582093904928551"/>
          <c:w val="0.16182927684304627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/>
              <a:t>RÉPARTITION</a:t>
            </a:r>
            <a:r>
              <a:rPr lang="fr-CA" sz="1400" baseline="0"/>
              <a:t> LANGUE </a:t>
            </a:r>
          </a:p>
          <a:p>
            <a:pPr>
              <a:defRPr/>
            </a:pPr>
            <a:r>
              <a:rPr lang="fr-CA" sz="1400" baseline="0"/>
              <a:t>LIVRES NUMERIQUE- OVERDRIVE</a:t>
            </a:r>
            <a:endParaRPr lang="fr-CA" sz="1400"/>
          </a:p>
        </c:rich>
      </c:tx>
      <c:layout>
        <c:manualLayout>
          <c:xMode val="edge"/>
          <c:yMode val="edge"/>
          <c:x val="0.19636849762231184"/>
          <c:y val="1.3483146067415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B-20DE-4002-B187-FB7B320D46BE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D-20DE-4002-B187-FB7B320D46BE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F-20DE-4002-B187-FB7B320D46BE}"/>
              </c:ext>
            </c:extLst>
          </c:dPt>
          <c:dLbls>
            <c:dLbl>
              <c:idx val="0"/>
              <c:layout>
                <c:manualLayout>
                  <c:x val="-3.8134495622576571E-2"/>
                  <c:y val="4.558081925152614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0DE-4002-B187-FB7B320D46BE}"/>
                </c:ext>
              </c:extLst>
            </c:dLbl>
            <c:dLbl>
              <c:idx val="2"/>
              <c:layout>
                <c:manualLayout>
                  <c:x val="5.1657081658056513E-2"/>
                  <c:y val="9.01778288949836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0DE-4002-B187-FB7B320D46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'2.EMPRUNTS'!$B$33:$B$35</c:f>
              <c:strCache>
                <c:ptCount val="3"/>
                <c:pt idx="0">
                  <c:v>FRANCAIS</c:v>
                </c:pt>
                <c:pt idx="1">
                  <c:v>ANGLAIS</c:v>
                </c:pt>
                <c:pt idx="2">
                  <c:v>AUTRE</c:v>
                </c:pt>
              </c:strCache>
              <c:extLst xmlns:c15="http://schemas.microsoft.com/office/drawing/2012/chart"/>
            </c:strRef>
          </c:cat>
          <c:val>
            <c:numRef>
              <c:f>'2.EMPRUNTS'!$O$44:$O$46</c:f>
              <c:numCache>
                <c:formatCode>#,##0</c:formatCode>
                <c:ptCount val="3"/>
                <c:pt idx="0">
                  <c:v>994</c:v>
                </c:pt>
                <c:pt idx="1">
                  <c:v>467286</c:v>
                </c:pt>
                <c:pt idx="2">
                  <c:v>2423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30-20DE-4002-B187-FB7B320D46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DE-4002-B187-FB7B320D46BE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DE-4002-B187-FB7B320D46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20DE-4002-B187-FB7B320D46B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3.7732876618780144E-2"/>
                        <c:y val="-4.4243121295231358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0DE-4002-B187-FB7B320D46BE}"/>
                      </c:ext>
                    </c:extLst>
                  </c:dLbl>
                  <c:dLbl>
                    <c:idx val="2"/>
                    <c:layout>
                      <c:manualLayout>
                        <c:x val="-3.8551656610688836E-2"/>
                        <c:y val="-9.0032734672210925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0DE-4002-B187-FB7B320D46BE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'2.EMPRUNTS'!$C$44:$C$46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37</c:v>
                      </c:pt>
                      <c:pt idx="1">
                        <c:v>162396</c:v>
                      </c:pt>
                      <c:pt idx="2">
                        <c:v>1209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0DE-4002-B187-FB7B320D46B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20DE-4002-B187-FB7B320D46BE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20DE-4002-B187-FB7B320D46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20DE-4002-B187-FB7B320D46B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6.4481809049296818E-2"/>
                        <c:y val="9.0584800495443693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20DE-4002-B187-FB7B320D46BE}"/>
                      </c:ext>
                    </c:extLst>
                  </c:dLbl>
                  <c:dLbl>
                    <c:idx val="2"/>
                    <c:layout>
                      <c:manualLayout>
                        <c:x val="3.4454930835814947E-2"/>
                        <c:y val="4.4897814739449701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20DE-4002-B187-FB7B320D46BE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'2.EMPRUNTS'!$E$44:$E$46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109</c:v>
                      </c:pt>
                      <c:pt idx="1">
                        <c:v>222275</c:v>
                      </c:pt>
                      <c:pt idx="2">
                        <c:v>1554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0DE-4002-B187-FB7B320D46B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20DE-4002-B187-FB7B320D46BE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20DE-4002-B187-FB7B320D46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20DE-4002-B187-FB7B320D46B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4.6310521311121795E-2"/>
                        <c:y val="4.5619746969831022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F-20DE-4002-B187-FB7B320D46BE}"/>
                      </c:ext>
                    </c:extLst>
                  </c:dLbl>
                  <c:dLbl>
                    <c:idx val="2"/>
                    <c:layout>
                      <c:manualLayout>
                        <c:x val="5.4390116051525862E-2"/>
                        <c:y val="9.0216756613288509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3-20DE-4002-B187-FB7B320D46BE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'2.EMPRUNTS'!$G$44:$G$46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366</c:v>
                      </c:pt>
                      <c:pt idx="1">
                        <c:v>270157</c:v>
                      </c:pt>
                      <c:pt idx="2">
                        <c:v>1332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0DE-4002-B187-FB7B320D46B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20DE-4002-B187-FB7B320D46BE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20DE-4002-B187-FB7B320D46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20DE-4002-B187-FB7B320D46B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0084986396054035E-2"/>
                        <c:y val="4.5630363620277805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20DE-4002-B187-FB7B320D46BE}"/>
                      </c:ext>
                    </c:extLst>
                  </c:dLbl>
                  <c:dLbl>
                    <c:idx val="2"/>
                    <c:layout>
                      <c:manualLayout>
                        <c:x val="3.9718718342037627E-2"/>
                        <c:y val="1.3527735999292223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20DE-4002-B187-FB7B320D46BE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'2.EMPRUNTS'!$I$44:$I$46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329</c:v>
                      </c:pt>
                      <c:pt idx="1">
                        <c:v>320400</c:v>
                      </c:pt>
                      <c:pt idx="2">
                        <c:v>1318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0DE-4002-B187-FB7B320D46BE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0DE-4002-B187-FB7B320D46BE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20DE-4002-B187-FB7B320D46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20DE-4002-B187-FB7B320D46B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4.663184006262007E-2"/>
                        <c:y val="9.0475095107493582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20DE-4002-B187-FB7B320D46BE}"/>
                      </c:ext>
                    </c:extLst>
                  </c:dLbl>
                  <c:dLbl>
                    <c:idx val="2"/>
                    <c:layout>
                      <c:manualLayout>
                        <c:x val="5.178447883252376E-2"/>
                        <c:y val="9.0160134477572321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0DE-4002-B187-FB7B320D46BE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'2.EMPRUNTS'!$K$44:$K$46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1050</c:v>
                      </c:pt>
                      <c:pt idx="1">
                        <c:v>380973</c:v>
                      </c:pt>
                      <c:pt idx="2">
                        <c:v>2024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20DE-4002-B187-FB7B320D46B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20DE-4002-B187-FB7B320D46BE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DE-4002-B187-FB7B320D46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DE-4002-B187-FB7B320D46B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4.9499807138103716E-2"/>
                        <c:y val="1.3542953198265947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0DE-4002-B187-FB7B320D46BE}"/>
                      </c:ext>
                    </c:extLst>
                  </c:dLbl>
                  <c:dLbl>
                    <c:idx val="2"/>
                    <c:layout>
                      <c:manualLayout>
                        <c:x val="3.1373850187516449E-2"/>
                        <c:y val="8.9859329381580116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0DE-4002-B187-FB7B320D46BE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'2.EMPRUNTS'!$M$44:$M$46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1245</c:v>
                      </c:pt>
                      <c:pt idx="1">
                        <c:v>471360</c:v>
                      </c:pt>
                      <c:pt idx="2">
                        <c:v>3261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20DE-4002-B187-FB7B320D46B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/>
              <a:t>RÉPARTITION</a:t>
            </a:r>
            <a:r>
              <a:rPr lang="fr-CA" sz="1400" baseline="0"/>
              <a:t> LANGUE </a:t>
            </a:r>
          </a:p>
          <a:p>
            <a:pPr>
              <a:defRPr/>
            </a:pPr>
            <a:r>
              <a:rPr lang="fr-CA" sz="1400" baseline="0"/>
              <a:t>LIVRES NUMERIQUE- PRET NUMERIQUE</a:t>
            </a:r>
            <a:endParaRPr lang="fr-CA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5-4743-A73A-B467F5C9F892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5-4743-A73A-B467F5C9F892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25-4743-A73A-B467F5C9F892}"/>
              </c:ext>
            </c:extLst>
          </c:dPt>
          <c:dLbls>
            <c:dLbl>
              <c:idx val="2"/>
              <c:layout>
                <c:manualLayout>
                  <c:x val="7.5792346310026071E-2"/>
                  <c:y val="6.07579685053589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5-4743-A73A-B467F5C9F8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'2.EMPRUNTS'!$B$33:$B$35</c:f>
              <c:strCache>
                <c:ptCount val="3"/>
                <c:pt idx="0">
                  <c:v>FRANCAIS</c:v>
                </c:pt>
                <c:pt idx="1">
                  <c:v>ANGLAIS</c:v>
                </c:pt>
                <c:pt idx="2">
                  <c:v>AUTRE</c:v>
                </c:pt>
              </c:strCache>
              <c:extLst xmlns:c15="http://schemas.microsoft.com/office/drawing/2012/chart"/>
            </c:strRef>
          </c:cat>
          <c:val>
            <c:numRef>
              <c:f>'2.EMPRUNTS'!$O$39:$O$41</c:f>
              <c:numCache>
                <c:formatCode>#,##0</c:formatCode>
                <c:ptCount val="3"/>
                <c:pt idx="0">
                  <c:v>1083688</c:v>
                </c:pt>
                <c:pt idx="1">
                  <c:v>5643</c:v>
                </c:pt>
                <c:pt idx="2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25-4743-A73A-B467F5C9F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7C25-4743-A73A-B467F5C9F89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7C25-4743-A73A-B467F5C9F8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7C25-4743-A73A-B467F5C9F892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6.57768079897635E-2"/>
                        <c:y val="6.7235345581802275E-3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C25-4743-A73A-B467F5C9F892}"/>
                      </c:ext>
                    </c:extLst>
                  </c:dLbl>
                  <c:dLbl>
                    <c:idx val="2"/>
                    <c:layout>
                      <c:manualLayout>
                        <c:x val="-3.6754538354721096E-2"/>
                        <c:y val="-6.7716535433070867E-3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C25-4743-A73A-B467F5C9F89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'2.EMPRUNTS'!$C$39:$C$41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502443</c:v>
                      </c:pt>
                      <c:pt idx="1">
                        <c:v>2649</c:v>
                      </c:pt>
                      <c:pt idx="2">
                        <c:v>136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7C25-4743-A73A-B467F5C9F89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C25-4743-A73A-B467F5C9F8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C25-4743-A73A-B467F5C9F8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C25-4743-A73A-B467F5C9F892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6.9617684635714383E-2"/>
                        <c:y val="6.5365266841644794E-3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7C25-4743-A73A-B467F5C9F892}"/>
                      </c:ext>
                    </c:extLst>
                  </c:dLbl>
                  <c:dLbl>
                    <c:idx val="2"/>
                    <c:layout>
                      <c:manualLayout>
                        <c:x val="-6.448251752337586E-2"/>
                        <c:y val="7.0906240886555848E-3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3-7C25-4743-A73A-B467F5C9F89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'2.EMPRUNTS'!$E$39:$E$41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594488</c:v>
                      </c:pt>
                      <c:pt idx="1">
                        <c:v>3485</c:v>
                      </c:pt>
                      <c:pt idx="2">
                        <c:v>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C25-4743-A73A-B467F5C9F89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7C25-4743-A73A-B467F5C9F89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7C25-4743-A73A-B467F5C9F8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7C25-4743-A73A-B467F5C9F892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4.1538675759176212E-2"/>
                        <c:y val="1.0556982544575414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8-7C25-4743-A73A-B467F5C9F892}"/>
                      </c:ext>
                    </c:extLst>
                  </c:dLbl>
                  <c:dLbl>
                    <c:idx val="2"/>
                    <c:layout>
                      <c:manualLayout>
                        <c:x val="4.9848624130160848E-2"/>
                        <c:y val="1.6395815106445027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7C25-4743-A73A-B467F5C9F89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'2.EMPRUNTS'!$G$39:$G$41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711063</c:v>
                      </c:pt>
                      <c:pt idx="1">
                        <c:v>3755</c:v>
                      </c:pt>
                      <c:pt idx="2">
                        <c:v>149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C25-4743-A73A-B467F5C9F89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7C25-4743-A73A-B467F5C9F89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7C25-4743-A73A-B467F5C9F8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7C25-4743-A73A-B467F5C9F892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6.044053261955537E-2"/>
                        <c:y val="1.475764801278544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F-7C25-4743-A73A-B467F5C9F892}"/>
                      </c:ext>
                    </c:extLst>
                  </c:dLbl>
                  <c:dLbl>
                    <c:idx val="2"/>
                    <c:layout>
                      <c:manualLayout>
                        <c:x val="4.089169102768099E-2"/>
                        <c:y val="6.7931612715077284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C25-4743-A73A-B467F5C9F89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'2.EMPRUNTS'!$I$39:$I$41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731426</c:v>
                      </c:pt>
                      <c:pt idx="1">
                        <c:v>4325</c:v>
                      </c:pt>
                      <c:pt idx="2">
                        <c:v>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7C25-4743-A73A-B467F5C9F89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7C25-4743-A73A-B467F5C9F89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7C25-4743-A73A-B467F5C9F8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7C25-4743-A73A-B467F5C9F892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4.4004482397896623E-2"/>
                        <c:y val="1.0550201521304725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C25-4743-A73A-B467F5C9F892}"/>
                      </c:ext>
                    </c:extLst>
                  </c:dLbl>
                  <c:dLbl>
                    <c:idx val="2"/>
                    <c:layout>
                      <c:manualLayout>
                        <c:x val="5.2107333233357415E-2"/>
                        <c:y val="1.083151064450277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C25-4743-A73A-B467F5C9F89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'2.EMPRUNTS'!$K$39:$K$41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811871</c:v>
                      </c:pt>
                      <c:pt idx="1">
                        <c:v>4356</c:v>
                      </c:pt>
                      <c:pt idx="2">
                        <c:v>279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7C25-4743-A73A-B467F5C9F89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7C25-4743-A73A-B467F5C9F8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7C25-4743-A73A-B467F5C9F8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7C25-4743-A73A-B467F5C9F892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2.607666461349074E-2"/>
                        <c:y val="1.0528430867646203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C25-4743-A73A-B467F5C9F892}"/>
                      </c:ext>
                    </c:extLst>
                  </c:dLbl>
                  <c:dLbl>
                    <c:idx val="2"/>
                    <c:layout>
                      <c:manualLayout>
                        <c:x val="5.4004522287163285E-2"/>
                        <c:y val="5.8264071157771947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C25-4743-A73A-B467F5C9F89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'2.EMPRUNTS'!$B$33:$B$35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'2.EMPRUNTS'!$M$39:$M$41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1191168</c:v>
                      </c:pt>
                      <c:pt idx="1">
                        <c:v>7525</c:v>
                      </c:pt>
                      <c:pt idx="2">
                        <c:v>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7C25-4743-A73A-B467F5C9F89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baseline="0">
                <a:effectLst/>
              </a:rPr>
              <a:t>Proportion des emprunts numériques selon la classification Dewey, 2021</a:t>
            </a:r>
            <a:endParaRPr lang="fr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('2.EMPRUNTS'!$B$59,'2.EMPRUNTS'!$B$60,'2.EMPRUNTS'!$B$61,'2.EMPRUNTS'!$B$62,'2.EMPRUNTS'!$B$73,'2.EMPRUNTS'!$B$74,'2.EMPRUNTS'!$B$75,'2.EMPRUNTS'!$B$86,'2.EMPRUNTS'!$B$87,'2.EMPRUNTS'!$B$98)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('2.EMPRUNTS'!$D$59,'2.EMPRUNTS'!$D$60,'2.EMPRUNTS'!$D$61,'2.EMPRUNTS'!$D$62,'2.EMPRUNTS'!$D$73,'2.EMPRUNTS'!$D$74,'2.EMPRUNTS'!$D$75,'2.EMPRUNTS'!$D$86,'2.EMPRUNTS'!$D$87,'2.EMPRUNTS'!$D$98)</c:f>
              <c:numCache>
                <c:formatCode>0.0%</c:formatCode>
                <c:ptCount val="10"/>
                <c:pt idx="0">
                  <c:v>4.969294840121409E-3</c:v>
                </c:pt>
                <c:pt idx="1">
                  <c:v>3.8194395425989978E-2</c:v>
                </c:pt>
                <c:pt idx="2">
                  <c:v>1.3346156561022093E-2</c:v>
                </c:pt>
                <c:pt idx="3">
                  <c:v>5.6313969083080395E-2</c:v>
                </c:pt>
                <c:pt idx="4">
                  <c:v>4.965765511399732E-3</c:v>
                </c:pt>
                <c:pt idx="5">
                  <c:v>9.9756476318204283E-3</c:v>
                </c:pt>
                <c:pt idx="6">
                  <c:v>8.150278816969013E-2</c:v>
                </c:pt>
                <c:pt idx="7">
                  <c:v>2.652643467212536E-2</c:v>
                </c:pt>
                <c:pt idx="8">
                  <c:v>0.69517187830874572</c:v>
                </c:pt>
                <c:pt idx="9">
                  <c:v>6.9033669796004796E-2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3-4041-BDE9-F70BE847583A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('2.EMPRUNTS'!$B$59,'2.EMPRUNTS'!$B$60,'2.EMPRUNTS'!$B$61,'2.EMPRUNTS'!$B$62,'2.EMPRUNTS'!$B$73,'2.EMPRUNTS'!$B$74,'2.EMPRUNTS'!$B$75,'2.EMPRUNTS'!$B$86,'2.EMPRUNTS'!$B$87,'2.EMPRUNTS'!$B$98)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('2.EMPRUNTS'!$F$59,'2.EMPRUNTS'!$F$60,'2.EMPRUNTS'!$F$61,'2.EMPRUNTS'!$F$62,'2.EMPRUNTS'!$F$73,'2.EMPRUNTS'!$F$74,'2.EMPRUNTS'!$F$75,'2.EMPRUNTS'!$F$86,'2.EMPRUNTS'!$F$87,'2.EMPRUNTS'!$F$98)</c:f>
              <c:numCache>
                <c:formatCode>0.0%</c:formatCode>
                <c:ptCount val="10"/>
                <c:pt idx="0">
                  <c:v>5.0965852297821896E-3</c:v>
                </c:pt>
                <c:pt idx="1">
                  <c:v>4.1114100746181922E-2</c:v>
                </c:pt>
                <c:pt idx="2">
                  <c:v>1.1914793463353402E-2</c:v>
                </c:pt>
                <c:pt idx="3">
                  <c:v>5.6787407889537178E-2</c:v>
                </c:pt>
                <c:pt idx="4">
                  <c:v>5.4060415165392032E-3</c:v>
                </c:pt>
                <c:pt idx="5">
                  <c:v>1.0951556289081569E-2</c:v>
                </c:pt>
                <c:pt idx="6">
                  <c:v>8.3739161765731415E-2</c:v>
                </c:pt>
                <c:pt idx="7">
                  <c:v>2.5785118203584461E-2</c:v>
                </c:pt>
                <c:pt idx="8">
                  <c:v>0.69533084218601082</c:v>
                </c:pt>
                <c:pt idx="9">
                  <c:v>6.3874392710197819E-2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3-4041-BDE9-F70BE847583A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('2.EMPRUNTS'!$B$59,'2.EMPRUNTS'!$B$60,'2.EMPRUNTS'!$B$61,'2.EMPRUNTS'!$B$62,'2.EMPRUNTS'!$B$73,'2.EMPRUNTS'!$B$74,'2.EMPRUNTS'!$B$75,'2.EMPRUNTS'!$B$86,'2.EMPRUNTS'!$B$87,'2.EMPRUNTS'!$B$98)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('2.EMPRUNTS'!$H$59,'2.EMPRUNTS'!$H$60,'2.EMPRUNTS'!$H$61,'2.EMPRUNTS'!$H$62,'2.EMPRUNTS'!$H$73,'2.EMPRUNTS'!$H$74,'2.EMPRUNTS'!$H$75,'2.EMPRUNTS'!$H$86,'2.EMPRUNTS'!$H$87,'2.EMPRUNTS'!$H$98)</c:f>
              <c:numCache>
                <c:formatCode>0.0%</c:formatCode>
                <c:ptCount val="10"/>
                <c:pt idx="0">
                  <c:v>6.115210074385609E-3</c:v>
                </c:pt>
                <c:pt idx="1">
                  <c:v>4.078095825100158E-2</c:v>
                </c:pt>
                <c:pt idx="2">
                  <c:v>1.3304811800180073E-2</c:v>
                </c:pt>
                <c:pt idx="3">
                  <c:v>5.689199886397283E-2</c:v>
                </c:pt>
                <c:pt idx="4">
                  <c:v>5.1266247303446153E-3</c:v>
                </c:pt>
                <c:pt idx="5">
                  <c:v>1.0711285946497954E-2</c:v>
                </c:pt>
                <c:pt idx="6">
                  <c:v>8.5521092036328697E-2</c:v>
                </c:pt>
                <c:pt idx="7">
                  <c:v>2.7350458338620695E-2</c:v>
                </c:pt>
                <c:pt idx="8">
                  <c:v>0.69766087171957047</c:v>
                </c:pt>
                <c:pt idx="9">
                  <c:v>5.6536688239097466E-2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3-4041-BDE9-F70BE847583A}"/>
            </c:ext>
          </c:extLst>
        </c:ser>
        <c:ser>
          <c:idx val="3"/>
          <c:order val="3"/>
          <c:tx>
            <c:v>2018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('2.EMPRUNTS'!$B$59,'2.EMPRUNTS'!$B$60,'2.EMPRUNTS'!$B$61,'2.EMPRUNTS'!$B$62,'2.EMPRUNTS'!$B$73,'2.EMPRUNTS'!$B$74,'2.EMPRUNTS'!$B$75,'2.EMPRUNTS'!$B$86,'2.EMPRUNTS'!$B$87,'2.EMPRUNTS'!$B$98)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('2.EMPRUNTS'!$J$59,'2.EMPRUNTS'!$J$60,'2.EMPRUNTS'!$J$61,'2.EMPRUNTS'!$J$62,'2.EMPRUNTS'!$J$73,'2.EMPRUNTS'!$J$74,'2.EMPRUNTS'!$J$75,'2.EMPRUNTS'!$J$86,'2.EMPRUNTS'!$J$87,'2.EMPRUNTS'!$J$98)</c:f>
              <c:numCache>
                <c:formatCode>0.0%</c:formatCode>
                <c:ptCount val="10"/>
                <c:pt idx="0">
                  <c:v>5.8612959584067939E-3</c:v>
                </c:pt>
                <c:pt idx="1">
                  <c:v>4.3774524161463151E-2</c:v>
                </c:pt>
                <c:pt idx="2">
                  <c:v>1.2577340501065017E-2</c:v>
                </c:pt>
                <c:pt idx="3">
                  <c:v>5.8302970764179424E-2</c:v>
                </c:pt>
                <c:pt idx="4">
                  <c:v>4.5541004568916098E-3</c:v>
                </c:pt>
                <c:pt idx="5">
                  <c:v>1.0953318190987302E-2</c:v>
                </c:pt>
                <c:pt idx="6">
                  <c:v>8.9329204707727275E-2</c:v>
                </c:pt>
                <c:pt idx="7">
                  <c:v>2.7610658600879138E-2</c:v>
                </c:pt>
                <c:pt idx="8">
                  <c:v>0.68546049864892744</c:v>
                </c:pt>
                <c:pt idx="9">
                  <c:v>6.1576088009472896E-2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3-4041-BDE9-F70BE847583A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('2.EMPRUNTS'!$B$59,'2.EMPRUNTS'!$B$60,'2.EMPRUNTS'!$B$61,'2.EMPRUNTS'!$B$62,'2.EMPRUNTS'!$B$73,'2.EMPRUNTS'!$B$74,'2.EMPRUNTS'!$B$75,'2.EMPRUNTS'!$B$86,'2.EMPRUNTS'!$B$87,'2.EMPRUNTS'!$B$98)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('2.EMPRUNTS'!$L$59,'2.EMPRUNTS'!$L$60,'2.EMPRUNTS'!$L$61,'2.EMPRUNTS'!$L$62,'2.EMPRUNTS'!$L$73,'2.EMPRUNTS'!$L$74,'2.EMPRUNTS'!$L$75,'2.EMPRUNTS'!$L$86,'2.EMPRUNTS'!$L$87,'2.EMPRUNTS'!$L$98)</c:f>
              <c:numCache>
                <c:formatCode>0.0%</c:formatCode>
                <c:ptCount val="10"/>
                <c:pt idx="0">
                  <c:v>5.9087764330763137E-3</c:v>
                </c:pt>
                <c:pt idx="1">
                  <c:v>4.5048278904675484E-2</c:v>
                </c:pt>
                <c:pt idx="2">
                  <c:v>1.2970631586335516E-2</c:v>
                </c:pt>
                <c:pt idx="3">
                  <c:v>5.9942045260846462E-2</c:v>
                </c:pt>
                <c:pt idx="4">
                  <c:v>4.5290926774487882E-3</c:v>
                </c:pt>
                <c:pt idx="5">
                  <c:v>1.137537224389119E-2</c:v>
                </c:pt>
                <c:pt idx="6">
                  <c:v>8.7362257226795539E-2</c:v>
                </c:pt>
                <c:pt idx="7">
                  <c:v>2.9548895551121494E-2</c:v>
                </c:pt>
                <c:pt idx="8">
                  <c:v>0.68101631355719772</c:v>
                </c:pt>
                <c:pt idx="9">
                  <c:v>6.2298336558611493E-2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F3-4041-BDE9-F70BE847583A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('2.EMPRUNTS'!$B$59,'2.EMPRUNTS'!$B$60,'2.EMPRUNTS'!$B$61,'2.EMPRUNTS'!$B$62,'2.EMPRUNTS'!$B$73,'2.EMPRUNTS'!$B$74,'2.EMPRUNTS'!$B$75,'2.EMPRUNTS'!$B$86,'2.EMPRUNTS'!$B$87,'2.EMPRUNTS'!$B$98)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('2.EMPRUNTS'!$N$59,'2.EMPRUNTS'!$N$60,'2.EMPRUNTS'!$N$61,'2.EMPRUNTS'!$N$62,'2.EMPRUNTS'!$N$73,'2.EMPRUNTS'!$N$74,'2.EMPRUNTS'!$N$75,'2.EMPRUNTS'!$N$86,'2.EMPRUNTS'!$N$87,'2.EMPRUNTS'!$N$98)</c:f>
              <c:numCache>
                <c:formatCode>0.0%</c:formatCode>
                <c:ptCount val="10"/>
                <c:pt idx="0">
                  <c:v>5.8472033631981214E-3</c:v>
                </c:pt>
                <c:pt idx="1">
                  <c:v>4.2629959264507945E-2</c:v>
                </c:pt>
                <c:pt idx="2">
                  <c:v>1.0587818486916614E-2</c:v>
                </c:pt>
                <c:pt idx="3">
                  <c:v>6.1387852877870609E-2</c:v>
                </c:pt>
                <c:pt idx="4">
                  <c:v>4.8147335590486753E-3</c:v>
                </c:pt>
                <c:pt idx="5">
                  <c:v>1.4057302444722471E-2</c:v>
                </c:pt>
                <c:pt idx="6">
                  <c:v>7.9578740460957378E-2</c:v>
                </c:pt>
                <c:pt idx="7">
                  <c:v>3.6794614850962651E-2</c:v>
                </c:pt>
                <c:pt idx="8">
                  <c:v>0.69389605037681812</c:v>
                </c:pt>
                <c:pt idx="9">
                  <c:v>5.0405724314997423E-2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F3-4041-BDE9-F70BE847583A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('2.EMPRUNTS'!$B$59,'2.EMPRUNTS'!$B$60,'2.EMPRUNTS'!$B$61,'2.EMPRUNTS'!$B$62,'2.EMPRUNTS'!$B$73,'2.EMPRUNTS'!$B$74,'2.EMPRUNTS'!$B$75,'2.EMPRUNTS'!$B$86,'2.EMPRUNTS'!$B$87,'2.EMPRUNTS'!$B$98)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('2.EMPRUNTS'!$P$59,'2.EMPRUNTS'!$P$60,'2.EMPRUNTS'!$P$61,'2.EMPRUNTS'!$P$62,'2.EMPRUNTS'!$P$73,'2.EMPRUNTS'!$P$74,'2.EMPRUNTS'!$P$75,'2.EMPRUNTS'!$P$86,'2.EMPRUNTS'!$P$87,'2.EMPRUNTS'!$P$98)</c:f>
              <c:numCache>
                <c:formatCode>0.0%</c:formatCode>
                <c:ptCount val="10"/>
                <c:pt idx="0">
                  <c:v>5.3308221817671688E-3</c:v>
                </c:pt>
                <c:pt idx="1">
                  <c:v>4.7275169430169614E-2</c:v>
                </c:pt>
                <c:pt idx="2">
                  <c:v>9.9029777463167171E-3</c:v>
                </c:pt>
                <c:pt idx="3">
                  <c:v>6.541463831516349E-2</c:v>
                </c:pt>
                <c:pt idx="4">
                  <c:v>4.2053188899119111E-3</c:v>
                </c:pt>
                <c:pt idx="5">
                  <c:v>1.2260407277394638E-2</c:v>
                </c:pt>
                <c:pt idx="6">
                  <c:v>8.0205815530332958E-2</c:v>
                </c:pt>
                <c:pt idx="7">
                  <c:v>3.721658843505056E-2</c:v>
                </c:pt>
                <c:pt idx="8">
                  <c:v>0.68991819945272803</c:v>
                </c:pt>
                <c:pt idx="9">
                  <c:v>4.8270062741164882E-2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F3-4041-BDE9-F70BE8475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8636031"/>
        <c:axId val="1438632703"/>
      </c:barChart>
      <c:catAx>
        <c:axId val="143863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8632703"/>
        <c:crosses val="autoZero"/>
        <c:auto val="1"/>
        <c:lblAlgn val="ctr"/>
        <c:lblOffset val="100"/>
        <c:noMultiLvlLbl val="0"/>
      </c:catAx>
      <c:valAx>
        <c:axId val="143863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8636031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/>
              <a:t>Proportion des emprunts numériques selon la classification Dewey,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3904813475250594"/>
          <c:y val="0.26043315447925652"/>
          <c:w val="0.51350443319210504"/>
          <c:h val="0.73944899039825984"/>
        </c:manualLayout>
      </c:layout>
      <c:pieChart>
        <c:varyColors val="1"/>
        <c:ser>
          <c:idx val="0"/>
          <c:order val="0"/>
          <c:tx>
            <c:v>Livre numérique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D6-4761-9C1C-3D4D23C925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D6-4761-9C1C-3D4D23C9257E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D6-4761-9C1C-3D4D23C925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D6-4761-9C1C-3D4D23C9257E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D6-4761-9C1C-3D4D23C925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D6-4761-9C1C-3D4D23C9257E}"/>
              </c:ext>
            </c:extLst>
          </c:dPt>
          <c:dPt>
            <c:idx val="6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D6-4761-9C1C-3D4D23C9257E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ED6-4761-9C1C-3D4D23C9257E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ED6-4761-9C1C-3D4D23C925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ED6-4761-9C1C-3D4D23C9257E}"/>
              </c:ext>
            </c:extLst>
          </c:dPt>
          <c:dLbls>
            <c:dLbl>
              <c:idx val="0"/>
              <c:layout>
                <c:manualLayout>
                  <c:x val="-0.36332444344563414"/>
                  <c:y val="5.1188042916607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6-4761-9C1C-3D4D23C9257E}"/>
                </c:ext>
              </c:extLst>
            </c:dLbl>
            <c:dLbl>
              <c:idx val="1"/>
              <c:layout>
                <c:manualLayout>
                  <c:x val="0.13610243971316635"/>
                  <c:y val="2.512780177051256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019118228806167"/>
                      <c:h val="0.16667000087339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ED6-4761-9C1C-3D4D23C9257E}"/>
                </c:ext>
              </c:extLst>
            </c:dLbl>
            <c:dLbl>
              <c:idx val="2"/>
              <c:layout>
                <c:manualLayout>
                  <c:x val="1.4938273577987228E-2"/>
                  <c:y val="2.3946516721697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761-9C1C-3D4D23C9257E}"/>
                </c:ext>
              </c:extLst>
            </c:dLbl>
            <c:dLbl>
              <c:idx val="3"/>
              <c:layout>
                <c:manualLayout>
                  <c:x val="-0.10032977162343702"/>
                  <c:y val="0.132950458944513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A95B6D-DF8B-47A9-BACC-29FC6608D7EF}" type="CATEGORYNAME">
                      <a:rPr lang="en-US" sz="950" b="0">
                        <a:solidFill>
                          <a:schemeClr val="bg1"/>
                        </a:solidFill>
                      </a:rPr>
                      <a:pPr>
                        <a:defRPr sz="1000"/>
                      </a:pPr>
                      <a:t>[NOM DE CATÉGORIE]</a:t>
                    </a:fld>
                    <a:r>
                      <a:rPr lang="en-US" sz="950" b="0" baseline="0">
                        <a:solidFill>
                          <a:schemeClr val="bg1"/>
                        </a:solidFill>
                      </a:rPr>
                      <a:t>
</a:t>
                    </a:r>
                    <a:fld id="{7AE6DB45-594C-4C93-8AB5-7AD00B62EFB6}" type="PERCENTAGE">
                      <a:rPr lang="en-US" sz="950" b="0" baseline="0">
                        <a:solidFill>
                          <a:schemeClr val="bg1"/>
                        </a:solidFill>
                      </a:rPr>
                      <a:pPr>
                        <a:defRPr sz="1000"/>
                      </a:pPr>
                      <a:t>[POURCENTAGE]</a:t>
                    </a:fld>
                    <a:endParaRPr lang="en-US" sz="950" b="0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76405910922806"/>
                      <c:h val="0.122190048170602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ED6-4761-9C1C-3D4D23C9257E}"/>
                </c:ext>
              </c:extLst>
            </c:dLbl>
            <c:dLbl>
              <c:idx val="4"/>
              <c:layout>
                <c:manualLayout>
                  <c:x val="1.1851169868470632E-2"/>
                  <c:y val="-2.6874600810065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761-9C1C-3D4D23C9257E}"/>
                </c:ext>
              </c:extLst>
            </c:dLbl>
            <c:dLbl>
              <c:idx val="5"/>
              <c:layout>
                <c:manualLayout>
                  <c:x val="8.3109273783442725E-2"/>
                  <c:y val="2.91547102826447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20153595642961"/>
                      <c:h val="0.122742152456521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ED6-4761-9C1C-3D4D23C9257E}"/>
                </c:ext>
              </c:extLst>
            </c:dLbl>
            <c:dLbl>
              <c:idx val="6"/>
              <c:layout>
                <c:manualLayout>
                  <c:x val="1.0669018557386568E-2"/>
                  <c:y val="8.25710198232414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9CBF60-7CC5-43B0-8422-06851F4CFD7F}" type="CATEGORYNAME">
                      <a:rPr lang="en-US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000"/>
                      </a:pPr>
                      <a:t>[NOM DE CATÉGORIE]</a:t>
                    </a:fld>
                    <a:r>
                      <a:rPr lang="en-US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8713256F-D1F4-4030-916E-FE275A48DA4D}" type="PERCENTAGE">
                      <a:rPr lang="en-US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000"/>
                      </a:pPr>
                      <a:t>[POURCENTAGE]</a:t>
                    </a:fld>
                    <a:endParaRPr lang="en-US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66558265725536"/>
                      <c:h val="0.200201467408779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ED6-4761-9C1C-3D4D23C9257E}"/>
                </c:ext>
              </c:extLst>
            </c:dLbl>
            <c:dLbl>
              <c:idx val="7"/>
              <c:layout>
                <c:manualLayout>
                  <c:x val="2.3056481459666068E-3"/>
                  <c:y val="3.474324737748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D6-4761-9C1C-3D4D23C9257E}"/>
                </c:ext>
              </c:extLst>
            </c:dLbl>
            <c:dLbl>
              <c:idx val="8"/>
              <c:layout>
                <c:manualLayout>
                  <c:x val="0.22291139401094962"/>
                  <c:y val="-0.15107372028672877"/>
                </c:manualLayout>
              </c:layout>
              <c:tx>
                <c:rich>
                  <a:bodyPr/>
                  <a:lstStyle/>
                  <a:p>
                    <a:fld id="{ADBE4298-ECA3-4AA3-A9F4-935596604C44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527FAC60-731C-4041-8E3A-F7A7425514A8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ED6-4761-9C1C-3D4D23C9257E}"/>
                </c:ext>
              </c:extLst>
            </c:dLbl>
            <c:dLbl>
              <c:idx val="9"/>
              <c:layout>
                <c:manualLayout>
                  <c:x val="-0.24580789373917838"/>
                  <c:y val="0.242236868877359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D6-4761-9C1C-3D4D23C925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('2.EMPRUNTS'!$B$108,'2.EMPRUNTS'!$B$109,'2.EMPRUNTS'!$B$110,'2.EMPRUNTS'!$B$111,'2.EMPRUNTS'!$B$122,'2.EMPRUNTS'!$B$123,'2.EMPRUNTS'!$B$124,'2.EMPRUNTS'!$B$135,'2.EMPRUNTS'!$B$146,'2.EMPRUNTS'!$B$157)</c:f>
              <c:strCache>
                <c:ptCount val="1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Langues</c:v>
                </c:pt>
                <c:pt idx="5">
                  <c:v>Sciences de la nature et Mathématiques</c:v>
                </c:pt>
                <c:pt idx="6">
                  <c:v>Technologie (Sciences appliquées)</c:v>
                </c:pt>
                <c:pt idx="7">
                  <c:v>Arts, Loisirs et Sports</c:v>
                </c:pt>
                <c:pt idx="8">
                  <c:v>Littérature  (Belles-Lettres) et techniques d'écriture</c:v>
                </c:pt>
                <c:pt idx="9">
                  <c:v>Géographie, Histoire et disciplines auxiliaires</c:v>
                </c:pt>
              </c:strCache>
            </c:strRef>
          </c:cat>
          <c:val>
            <c:numRef>
              <c:f>('2.EMPRUNTS'!$P$59,'2.EMPRUNTS'!$P$60,'2.EMPRUNTS'!$P$61,'2.EMPRUNTS'!$P$62,'2.EMPRUNTS'!$P$73,'2.EMPRUNTS'!$P$74,'2.EMPRUNTS'!$P$75,'2.EMPRUNTS'!$P$86,'2.EMPRUNTS'!$P$87,'2.EMPRUNTS'!$P$98)</c:f>
              <c:numCache>
                <c:formatCode>0.0%</c:formatCode>
                <c:ptCount val="10"/>
                <c:pt idx="0">
                  <c:v>5.3308221817671688E-3</c:v>
                </c:pt>
                <c:pt idx="1">
                  <c:v>4.7275169430169614E-2</c:v>
                </c:pt>
                <c:pt idx="2">
                  <c:v>9.9029777463167171E-3</c:v>
                </c:pt>
                <c:pt idx="3">
                  <c:v>6.541463831516349E-2</c:v>
                </c:pt>
                <c:pt idx="4">
                  <c:v>4.2053188899119111E-3</c:v>
                </c:pt>
                <c:pt idx="5">
                  <c:v>1.2260407277394638E-2</c:v>
                </c:pt>
                <c:pt idx="6">
                  <c:v>8.0205815530332958E-2</c:v>
                </c:pt>
                <c:pt idx="7">
                  <c:v>3.721658843505056E-2</c:v>
                </c:pt>
                <c:pt idx="8">
                  <c:v>0.68991819945272803</c:v>
                </c:pt>
                <c:pt idx="9">
                  <c:v>4.8270062741164882E-2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D6-4761-9C1C-3D4D23C925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Emprunts Numériques</a:t>
            </a:r>
          </a:p>
          <a:p>
            <a:pPr>
              <a:defRPr/>
            </a:pPr>
            <a:r>
              <a:rPr lang="en-US"/>
              <a:t>Zoom sur la</a:t>
            </a:r>
            <a:r>
              <a:rPr lang="en-US" baseline="0"/>
              <a:t> classification 800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408509516915958"/>
          <c:y val="0.21550320463500083"/>
          <c:w val="0.4203160121463887"/>
          <c:h val="0.7508065469655254"/>
        </c:manualLayout>
      </c:layout>
      <c:pieChart>
        <c:varyColors val="1"/>
        <c:ser>
          <c:idx val="0"/>
          <c:order val="0"/>
          <c:tx>
            <c:v>Littérature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6-4D97-BF5B-DFA56DCDC606}"/>
              </c:ext>
            </c:extLst>
          </c:dPt>
          <c:dPt>
            <c:idx val="1"/>
            <c:bubble3D val="0"/>
            <c:spPr>
              <a:solidFill>
                <a:srgbClr val="FD87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46-4D97-BF5B-DFA56DCDC606}"/>
              </c:ext>
            </c:extLst>
          </c:dPt>
          <c:dPt>
            <c:idx val="2"/>
            <c:bubble3D val="0"/>
            <c:spPr>
              <a:solidFill>
                <a:srgbClr val="7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46-4D97-BF5B-DFA56DCDC606}"/>
              </c:ext>
            </c:extLst>
          </c:dPt>
          <c:dPt>
            <c:idx val="3"/>
            <c:bubble3D val="0"/>
            <c:spPr>
              <a:solidFill>
                <a:srgbClr val="FFE7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46-4D97-BF5B-DFA56DCDC60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46-4D97-BF5B-DFA56DCDC6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46-4D97-BF5B-DFA56DCDC6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46-4D97-BF5B-DFA56DCDC6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D46-4D97-BF5B-DFA56DCDC6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D46-4D97-BF5B-DFA56DCDC6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D46-4D97-BF5B-DFA56DCDC60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6-4D97-BF5B-DFA56DCDC606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D46-4D97-BF5B-DFA56DCDC6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B7B18E0-9F69-4FA4-9B5D-FF2A8BEC45B6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725E534B-B82F-4B56-9344-00DA3DBF38C6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D46-4D97-BF5B-DFA56DCDC606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D46-4D97-BF5B-DFA56DCDC6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46-4D97-BF5B-DFA56DCDC6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46-4D97-BF5B-DFA56DCDC60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46-4D97-BF5B-DFA56DCDC60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46-4D97-BF5B-DFA56DCDC60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46-4D97-BF5B-DFA56DCDC6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'2.EMPRUNTS'!$A$147:$A$156</c:f>
              <c:strCache>
                <c:ptCount val="10"/>
                <c:pt idx="0">
                  <c:v>800</c:v>
                </c:pt>
                <c:pt idx="1">
                  <c:v>810</c:v>
                </c:pt>
                <c:pt idx="2">
                  <c:v>820</c:v>
                </c:pt>
                <c:pt idx="3">
                  <c:v>830</c:v>
                </c:pt>
                <c:pt idx="4">
                  <c:v>840</c:v>
                </c:pt>
                <c:pt idx="5">
                  <c:v>850</c:v>
                </c:pt>
                <c:pt idx="6">
                  <c:v>860</c:v>
                </c:pt>
                <c:pt idx="7">
                  <c:v>870</c:v>
                </c:pt>
                <c:pt idx="8">
                  <c:v>880</c:v>
                </c:pt>
                <c:pt idx="9">
                  <c:v>890</c:v>
                </c:pt>
              </c:strCache>
            </c:strRef>
          </c:cat>
          <c:val>
            <c:numRef>
              <c:f>'2.EMPRUNTS'!$P$88:$P$97</c:f>
              <c:numCache>
                <c:formatCode>0.0%</c:formatCode>
                <c:ptCount val="10"/>
                <c:pt idx="0">
                  <c:v>2.9056689569099937E-3</c:v>
                </c:pt>
                <c:pt idx="1">
                  <c:v>0.26359915958120955</c:v>
                </c:pt>
                <c:pt idx="2">
                  <c:v>7.0372173946694996E-2</c:v>
                </c:pt>
                <c:pt idx="3">
                  <c:v>2.2704368339495653E-2</c:v>
                </c:pt>
                <c:pt idx="4">
                  <c:v>0.31197725773864138</c:v>
                </c:pt>
                <c:pt idx="5">
                  <c:v>4.4383206458905424E-3</c:v>
                </c:pt>
                <c:pt idx="6">
                  <c:v>6.3845706075944062E-3</c:v>
                </c:pt>
                <c:pt idx="7">
                  <c:v>4.7567832535429973E-5</c:v>
                </c:pt>
                <c:pt idx="8">
                  <c:v>4.4342894736417772E-4</c:v>
                </c:pt>
                <c:pt idx="9">
                  <c:v>7.0456828563919072E-3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D46-4D97-BF5B-DFA56DCDC6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>
                <a:solidFill>
                  <a:srgbClr val="595959"/>
                </a:solidFill>
              </a:rPr>
              <a:t>Emprunts</a:t>
            </a:r>
            <a:r>
              <a:rPr lang="en-US" sz="1400" b="0" baseline="0">
                <a:solidFill>
                  <a:srgbClr val="595959"/>
                </a:solidFill>
              </a:rPr>
              <a:t> Numériques, Zoom sur la classification 600</a:t>
            </a:r>
            <a:endParaRPr lang="en-US" sz="1400" b="0">
              <a:solidFill>
                <a:srgbClr val="595959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239913737142478"/>
          <c:y val="0.20168224910642588"/>
          <c:w val="0.43528808078835401"/>
          <c:h val="0.79129758515237791"/>
        </c:manualLayout>
      </c:layout>
      <c:pieChart>
        <c:varyColors val="1"/>
        <c:ser>
          <c:idx val="0"/>
          <c:order val="0"/>
          <c:tx>
            <c:v>Technologie</c:v>
          </c:tx>
          <c:dPt>
            <c:idx val="1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F5FB-4EE4-90E5-DEBE89DB1A6A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FB-4EE4-90E5-DEBE89DB1A6A}"/>
              </c:ext>
            </c:extLst>
          </c:dPt>
          <c:dPt>
            <c:idx val="3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05-F5FB-4EE4-90E5-DEBE89DB1A6A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F5FB-4EE4-90E5-DEBE89DB1A6A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9-F5FB-4EE4-90E5-DEBE89DB1A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FB-4EE4-90E5-DEBE89DB1A6A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5FB-4EE4-90E5-DEBE89DB1A6A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5FB-4EE4-90E5-DEBE89DB1A6A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5FB-4EE4-90E5-DEBE89DB1A6A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5FB-4EE4-90E5-DEBE89DB1A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B-4EE4-90E5-DEBE89DB1A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FB-4EE4-90E5-DEBE89DB1A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FB-4EE4-90E5-DEBE89DB1A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FB-4EE4-90E5-DEBE89DB1A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'2.EMPRUNTS'!$A$76:$A$85</c:f>
              <c:strCache>
                <c:ptCount val="10"/>
                <c:pt idx="0">
                  <c:v>600</c:v>
                </c:pt>
                <c:pt idx="1">
                  <c:v>610</c:v>
                </c:pt>
                <c:pt idx="2">
                  <c:v>620</c:v>
                </c:pt>
                <c:pt idx="3">
                  <c:v>630</c:v>
                </c:pt>
                <c:pt idx="4">
                  <c:v>640</c:v>
                </c:pt>
                <c:pt idx="5">
                  <c:v>650</c:v>
                </c:pt>
                <c:pt idx="6">
                  <c:v>660</c:v>
                </c:pt>
                <c:pt idx="7">
                  <c:v>670</c:v>
                </c:pt>
                <c:pt idx="8">
                  <c:v>680</c:v>
                </c:pt>
                <c:pt idx="9">
                  <c:v>690</c:v>
                </c:pt>
              </c:strCache>
            </c:strRef>
          </c:cat>
          <c:val>
            <c:numRef>
              <c:f>'2.EMPRUNTS'!$P$76:$P$85</c:f>
              <c:numCache>
                <c:formatCode>0.0%</c:formatCode>
                <c:ptCount val="10"/>
                <c:pt idx="0">
                  <c:v>2.5073891387319866E-4</c:v>
                </c:pt>
                <c:pt idx="1">
                  <c:v>3.2737956066672361E-2</c:v>
                </c:pt>
                <c:pt idx="2">
                  <c:v>1.6076314928075825E-3</c:v>
                </c:pt>
                <c:pt idx="3">
                  <c:v>5.5799486267408618E-3</c:v>
                </c:pt>
                <c:pt idx="4">
                  <c:v>3.1715650784385499E-2</c:v>
                </c:pt>
                <c:pt idx="5">
                  <c:v>7.3181901004084381E-3</c:v>
                </c:pt>
                <c:pt idx="6">
                  <c:v>5.9419478946799817E-4</c:v>
                </c:pt>
                <c:pt idx="7">
                  <c:v>5.8048880382219631E-5</c:v>
                </c:pt>
                <c:pt idx="8">
                  <c:v>1.3060998085999417E-4</c:v>
                </c:pt>
                <c:pt idx="9">
                  <c:v>2.1284589473480532E-4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5FB-4EE4-90E5-DEBE89DB1A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1400" b="0">
                <a:solidFill>
                  <a:srgbClr val="595959"/>
                </a:solidFill>
              </a:rPr>
              <a:t>Emprunts Numériques,</a:t>
            </a:r>
            <a:r>
              <a:rPr lang="fr-CA" sz="1400" b="0" baseline="0">
                <a:solidFill>
                  <a:srgbClr val="595959"/>
                </a:solidFill>
              </a:rPr>
              <a:t> Zoom sur la classification 300</a:t>
            </a:r>
            <a:endParaRPr lang="fr-CA" sz="1400" b="0">
              <a:solidFill>
                <a:srgbClr val="595959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Sciences sociales</c:v>
          </c:tx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B49-42AC-89D8-BC003230C53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EB49-42AC-89D8-BC003230C535}"/>
              </c:ext>
            </c:extLst>
          </c:dPt>
          <c:dPt>
            <c:idx val="3"/>
            <c:bubble3D val="0"/>
            <c:spPr>
              <a:solidFill>
                <a:srgbClr val="D67F00"/>
              </a:solidFill>
            </c:spPr>
            <c:extLst>
              <c:ext xmlns:c16="http://schemas.microsoft.com/office/drawing/2014/chart" uri="{C3380CC4-5D6E-409C-BE32-E72D297353CC}">
                <c16:uniqueId val="{00000005-EB49-42AC-89D8-BC003230C535}"/>
              </c:ext>
            </c:extLst>
          </c:dPt>
          <c:dPt>
            <c:idx val="4"/>
            <c:bubble3D val="0"/>
            <c:spPr>
              <a:solidFill>
                <a:srgbClr val="6C4000"/>
              </a:solidFill>
            </c:spPr>
            <c:extLst>
              <c:ext xmlns:c16="http://schemas.microsoft.com/office/drawing/2014/chart" uri="{C3380CC4-5D6E-409C-BE32-E72D297353CC}">
                <c16:uniqueId val="{00000007-EB49-42AC-89D8-BC003230C535}"/>
              </c:ext>
            </c:extLst>
          </c:dPt>
          <c:dPt>
            <c:idx val="5"/>
            <c:bubble3D val="0"/>
            <c:spPr>
              <a:solidFill>
                <a:srgbClr val="FFC671"/>
              </a:solidFill>
            </c:spPr>
            <c:extLst>
              <c:ext xmlns:c16="http://schemas.microsoft.com/office/drawing/2014/chart" uri="{C3380CC4-5D6E-409C-BE32-E72D297353CC}">
                <c16:uniqueId val="{00000009-EB49-42AC-89D8-BC003230C535}"/>
              </c:ext>
            </c:extLst>
          </c:dPt>
          <c:dPt>
            <c:idx val="6"/>
            <c:bubble3D val="0"/>
            <c:spPr>
              <a:solidFill>
                <a:srgbClr val="FF9D5B"/>
              </a:solidFill>
            </c:spPr>
            <c:extLst>
              <c:ext xmlns:c16="http://schemas.microsoft.com/office/drawing/2014/chart" uri="{C3380CC4-5D6E-409C-BE32-E72D297353CC}">
                <c16:uniqueId val="{0000000B-EB49-42AC-89D8-BC003230C535}"/>
              </c:ext>
            </c:extLst>
          </c:dPt>
          <c:dPt>
            <c:idx val="7"/>
            <c:bubble3D val="0"/>
            <c:spPr>
              <a:solidFill>
                <a:srgbClr val="FFE4BD"/>
              </a:solidFill>
            </c:spPr>
            <c:extLst>
              <c:ext xmlns:c16="http://schemas.microsoft.com/office/drawing/2014/chart" uri="{C3380CC4-5D6E-409C-BE32-E72D297353CC}">
                <c16:uniqueId val="{0000000D-EB49-42AC-89D8-BC003230C535}"/>
              </c:ext>
            </c:extLst>
          </c:dPt>
          <c:dPt>
            <c:idx val="8"/>
            <c:bubble3D val="0"/>
            <c:spPr>
              <a:solidFill>
                <a:srgbClr val="E25B00"/>
              </a:solidFill>
            </c:spPr>
            <c:extLst>
              <c:ext xmlns:c16="http://schemas.microsoft.com/office/drawing/2014/chart" uri="{C3380CC4-5D6E-409C-BE32-E72D297353CC}">
                <c16:uniqueId val="{0000000F-EB49-42AC-89D8-BC003230C535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B49-42AC-89D8-BC003230C535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B49-42AC-89D8-BC003230C535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B49-42AC-89D8-BC003230C535}"/>
                </c:ext>
              </c:extLst>
            </c:dLbl>
            <c:dLbl>
              <c:idx val="7"/>
              <c:layout>
                <c:manualLayout>
                  <c:x val="-7.893047760309016E-2"/>
                  <c:y val="9.33805930390667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49-42AC-89D8-BC003230C535}"/>
                </c:ext>
              </c:extLst>
            </c:dLbl>
            <c:dLbl>
              <c:idx val="8"/>
              <c:layout>
                <c:manualLayout>
                  <c:x val="-9.1067526972328228E-2"/>
                  <c:y val="-3.0932577390087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034611279331537E-2"/>
                      <c:h val="0.138402420502707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B49-42AC-89D8-BC003230C535}"/>
                </c:ext>
              </c:extLst>
            </c:dLbl>
            <c:dLbl>
              <c:idx val="9"/>
              <c:layout>
                <c:manualLayout>
                  <c:x val="0.11748382205848504"/>
                  <c:y val="1.7787196145007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49-42AC-89D8-BC003230C5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'2.EMPRUNTS'!$A$63:$A$72</c:f>
              <c:strCache>
                <c:ptCount val="10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</c:strCache>
            </c:strRef>
          </c:cat>
          <c:val>
            <c:numRef>
              <c:f>'2.EMPRUNTS'!$P$63:$P$72</c:f>
              <c:numCache>
                <c:formatCode>0.0%</c:formatCode>
                <c:ptCount val="10"/>
                <c:pt idx="0">
                  <c:v>2.4132209550008304E-2</c:v>
                </c:pt>
                <c:pt idx="1">
                  <c:v>2.418703349259151E-6</c:v>
                </c:pt>
                <c:pt idx="2">
                  <c:v>6.4039202343884796E-3</c:v>
                </c:pt>
                <c:pt idx="3">
                  <c:v>1.2810259172126217E-2</c:v>
                </c:pt>
                <c:pt idx="4">
                  <c:v>1.2923938229541397E-3</c:v>
                </c:pt>
                <c:pt idx="5">
                  <c:v>1.0650357081237796E-3</c:v>
                </c:pt>
                <c:pt idx="6">
                  <c:v>1.3217407569251508E-2</c:v>
                </c:pt>
                <c:pt idx="7">
                  <c:v>3.1910759521225733E-3</c:v>
                </c:pt>
                <c:pt idx="8">
                  <c:v>1.1730711243906882E-3</c:v>
                </c:pt>
                <c:pt idx="9">
                  <c:v>2.0937908660086718E-3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49-42AC-89D8-BC003230C5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baseline="0">
                <a:effectLst/>
              </a:rPr>
              <a:t>Proportion des emprunts physiques selon la classification Dewey, 2021</a:t>
            </a:r>
            <a:endParaRPr lang="fr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'2.EMPRUNTS'!$B$108:$B$157</c:f>
              <c:strCache>
                <c:ptCount val="5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Généralités sur les sciences sociales</c:v>
                </c:pt>
                <c:pt idx="5">
                  <c:v>Statistiques générales</c:v>
                </c:pt>
                <c:pt idx="6">
                  <c:v>Sciences politiques</c:v>
                </c:pt>
                <c:pt idx="7">
                  <c:v>Économie</c:v>
                </c:pt>
                <c:pt idx="8">
                  <c:v>Droit</c:v>
                </c:pt>
                <c:pt idx="9">
                  <c:v>Administration publique, art et science militaire</c:v>
                </c:pt>
                <c:pt idx="10">
                  <c:v>Problèmes et Services sociaux, Associations</c:v>
                </c:pt>
                <c:pt idx="11">
                  <c:v>Éducation, enseignement</c:v>
                </c:pt>
                <c:pt idx="12">
                  <c:v>Commerce, communication, transports</c:v>
                </c:pt>
                <c:pt idx="13">
                  <c:v>Coutumes, savoir-vivre, folklore</c:v>
                </c:pt>
                <c:pt idx="14">
                  <c:v>Langues</c:v>
                </c:pt>
                <c:pt idx="15">
                  <c:v>Sciences de la nature et Mathématiques</c:v>
                </c:pt>
                <c:pt idx="16">
                  <c:v>Technologie (Sciences appliquées)</c:v>
                </c:pt>
                <c:pt idx="17">
                  <c:v>Généralités sur la technologie</c:v>
                </c:pt>
                <c:pt idx="18">
                  <c:v>Sciences médicales, Médecine</c:v>
                </c:pt>
                <c:pt idx="19">
                  <c:v>Art de l'ingénieur et activités connexes</c:v>
                </c:pt>
                <c:pt idx="20">
                  <c:v>Agronomie, agriculture et activités connexes</c:v>
                </c:pt>
                <c:pt idx="21">
                  <c:v>Économie domestique (arts ménagers), Vie familiale</c:v>
                </c:pt>
                <c:pt idx="22">
                  <c:v>Gestion de l'entreprise et services auxiliaires</c:v>
                </c:pt>
                <c:pt idx="23">
                  <c:v>Génie chimique (chimie industrielle) et techniques connexes</c:v>
                </c:pt>
                <c:pt idx="24">
                  <c:v>Fabrication industrielle</c:v>
                </c:pt>
                <c:pt idx="25">
                  <c:v>Fabrication de produit à usage particulier</c:v>
                </c:pt>
                <c:pt idx="26">
                  <c:v>Bâtiments</c:v>
                </c:pt>
                <c:pt idx="27">
                  <c:v>Arts, Loisirs et Sports</c:v>
                </c:pt>
                <c:pt idx="28">
                  <c:v>Généralités sur l'art</c:v>
                </c:pt>
                <c:pt idx="29">
                  <c:v>Urbanisme et art du paysage</c:v>
                </c:pt>
                <c:pt idx="30">
                  <c:v>Architecture</c:v>
                </c:pt>
                <c:pt idx="31">
                  <c:v>Arts plastiques, sculpture</c:v>
                </c:pt>
                <c:pt idx="32">
                  <c:v>Dessin, Arts décoratifs</c:v>
                </c:pt>
                <c:pt idx="33">
                  <c:v>La peinture et les peintures</c:v>
                </c:pt>
                <c:pt idx="34">
                  <c:v>Arts graphiques, la gravure et les gravures</c:v>
                </c:pt>
                <c:pt idx="35">
                  <c:v>Photographie et photographies</c:v>
                </c:pt>
                <c:pt idx="36">
                  <c:v>Musique</c:v>
                </c:pt>
                <c:pt idx="37">
                  <c:v>Loisirs et arts du spectacle, Sports</c:v>
                </c:pt>
                <c:pt idx="38">
                  <c:v>Littérature  (Belles-Lettres) et techniques d'écriture</c:v>
                </c:pt>
                <c:pt idx="39">
                  <c:v>Généralités Littérature</c:v>
                </c:pt>
                <c:pt idx="40">
                  <c:v>Littérature américaine de langue anglaise</c:v>
                </c:pt>
                <c:pt idx="41">
                  <c:v>Littérature anglaise et anglo-saxonne</c:v>
                </c:pt>
                <c:pt idx="42">
                  <c:v>Littérature des langues germaniques, Littérature allemande</c:v>
                </c:pt>
                <c:pt idx="43">
                  <c:v>Littérature des langues romanes, littérature française</c:v>
                </c:pt>
                <c:pt idx="44">
                  <c:v>Littérature italienne et romaine</c:v>
                </c:pt>
                <c:pt idx="45">
                  <c:v>Littérature espagnol et portugaise</c:v>
                </c:pt>
                <c:pt idx="46">
                  <c:v>Littérature latine</c:v>
                </c:pt>
                <c:pt idx="47">
                  <c:v>Littérature grecque classique</c:v>
                </c:pt>
                <c:pt idx="48">
                  <c:v>Littérature des autres langues</c:v>
                </c:pt>
                <c:pt idx="49">
                  <c:v>Géographie, Histoire et disciplines auxiliaires</c:v>
                </c:pt>
              </c:strCache>
            </c:strRef>
          </c:cat>
          <c:val>
            <c:numRef>
              <c:f>('2.EMPRUNTS'!$D$108,'2.EMPRUNTS'!$D$109,'2.EMPRUNTS'!$D$110,'2.EMPRUNTS'!$D$111,'2.EMPRUNTS'!$D$122,'2.EMPRUNTS'!$D$123,'2.EMPRUNTS'!$D$124,'2.EMPRUNTS'!$D$135,'2.EMPRUNTS'!$D$146,'2.EMPRUNTS'!$D$157)</c:f>
              <c:numCache>
                <c:formatCode>0.0%</c:formatCode>
                <c:ptCount val="10"/>
                <c:pt idx="0">
                  <c:v>2.4661282307896527E-2</c:v>
                </c:pt>
                <c:pt idx="1">
                  <c:v>5.0537143335471157E-2</c:v>
                </c:pt>
                <c:pt idx="2">
                  <c:v>2.1478757797821064E-2</c:v>
                </c:pt>
                <c:pt idx="3">
                  <c:v>8.2314379750346625E-2</c:v>
                </c:pt>
                <c:pt idx="4">
                  <c:v>3.0523676283586078E-2</c:v>
                </c:pt>
                <c:pt idx="5">
                  <c:v>2.6682160751955532E-2</c:v>
                </c:pt>
                <c:pt idx="6">
                  <c:v>0.11102767721257467</c:v>
                </c:pt>
                <c:pt idx="7">
                  <c:v>0.14990896814562144</c:v>
                </c:pt>
                <c:pt idx="8">
                  <c:v>0.38761269218348837</c:v>
                </c:pt>
                <c:pt idx="9">
                  <c:v>0.11525326223123855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0-4403-87EF-E1189B8B11E7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'2.EMPRUNTS'!$B$108:$B$157</c:f>
              <c:strCache>
                <c:ptCount val="5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Généralités sur les sciences sociales</c:v>
                </c:pt>
                <c:pt idx="5">
                  <c:v>Statistiques générales</c:v>
                </c:pt>
                <c:pt idx="6">
                  <c:v>Sciences politiques</c:v>
                </c:pt>
                <c:pt idx="7">
                  <c:v>Économie</c:v>
                </c:pt>
                <c:pt idx="8">
                  <c:v>Droit</c:v>
                </c:pt>
                <c:pt idx="9">
                  <c:v>Administration publique, art et science militaire</c:v>
                </c:pt>
                <c:pt idx="10">
                  <c:v>Problèmes et Services sociaux, Associations</c:v>
                </c:pt>
                <c:pt idx="11">
                  <c:v>Éducation, enseignement</c:v>
                </c:pt>
                <c:pt idx="12">
                  <c:v>Commerce, communication, transports</c:v>
                </c:pt>
                <c:pt idx="13">
                  <c:v>Coutumes, savoir-vivre, folklore</c:v>
                </c:pt>
                <c:pt idx="14">
                  <c:v>Langues</c:v>
                </c:pt>
                <c:pt idx="15">
                  <c:v>Sciences de la nature et Mathématiques</c:v>
                </c:pt>
                <c:pt idx="16">
                  <c:v>Technologie (Sciences appliquées)</c:v>
                </c:pt>
                <c:pt idx="17">
                  <c:v>Généralités sur la technologie</c:v>
                </c:pt>
                <c:pt idx="18">
                  <c:v>Sciences médicales, Médecine</c:v>
                </c:pt>
                <c:pt idx="19">
                  <c:v>Art de l'ingénieur et activités connexes</c:v>
                </c:pt>
                <c:pt idx="20">
                  <c:v>Agronomie, agriculture et activités connexes</c:v>
                </c:pt>
                <c:pt idx="21">
                  <c:v>Économie domestique (arts ménagers), Vie familiale</c:v>
                </c:pt>
                <c:pt idx="22">
                  <c:v>Gestion de l'entreprise et services auxiliaires</c:v>
                </c:pt>
                <c:pt idx="23">
                  <c:v>Génie chimique (chimie industrielle) et techniques connexes</c:v>
                </c:pt>
                <c:pt idx="24">
                  <c:v>Fabrication industrielle</c:v>
                </c:pt>
                <c:pt idx="25">
                  <c:v>Fabrication de produit à usage particulier</c:v>
                </c:pt>
                <c:pt idx="26">
                  <c:v>Bâtiments</c:v>
                </c:pt>
                <c:pt idx="27">
                  <c:v>Arts, Loisirs et Sports</c:v>
                </c:pt>
                <c:pt idx="28">
                  <c:v>Généralités sur l'art</c:v>
                </c:pt>
                <c:pt idx="29">
                  <c:v>Urbanisme et art du paysage</c:v>
                </c:pt>
                <c:pt idx="30">
                  <c:v>Architecture</c:v>
                </c:pt>
                <c:pt idx="31">
                  <c:v>Arts plastiques, sculpture</c:v>
                </c:pt>
                <c:pt idx="32">
                  <c:v>Dessin, Arts décoratifs</c:v>
                </c:pt>
                <c:pt idx="33">
                  <c:v>La peinture et les peintures</c:v>
                </c:pt>
                <c:pt idx="34">
                  <c:v>Arts graphiques, la gravure et les gravures</c:v>
                </c:pt>
                <c:pt idx="35">
                  <c:v>Photographie et photographies</c:v>
                </c:pt>
                <c:pt idx="36">
                  <c:v>Musique</c:v>
                </c:pt>
                <c:pt idx="37">
                  <c:v>Loisirs et arts du spectacle, Sports</c:v>
                </c:pt>
                <c:pt idx="38">
                  <c:v>Littérature  (Belles-Lettres) et techniques d'écriture</c:v>
                </c:pt>
                <c:pt idx="39">
                  <c:v>Généralités Littérature</c:v>
                </c:pt>
                <c:pt idx="40">
                  <c:v>Littérature américaine de langue anglaise</c:v>
                </c:pt>
                <c:pt idx="41">
                  <c:v>Littérature anglaise et anglo-saxonne</c:v>
                </c:pt>
                <c:pt idx="42">
                  <c:v>Littérature des langues germaniques, Littérature allemande</c:v>
                </c:pt>
                <c:pt idx="43">
                  <c:v>Littérature des langues romanes, littérature française</c:v>
                </c:pt>
                <c:pt idx="44">
                  <c:v>Littérature italienne et romaine</c:v>
                </c:pt>
                <c:pt idx="45">
                  <c:v>Littérature espagnol et portugaise</c:v>
                </c:pt>
                <c:pt idx="46">
                  <c:v>Littérature latine</c:v>
                </c:pt>
                <c:pt idx="47">
                  <c:v>Littérature grecque classique</c:v>
                </c:pt>
                <c:pt idx="48">
                  <c:v>Littérature des autres langues</c:v>
                </c:pt>
                <c:pt idx="49">
                  <c:v>Géographie, Histoire et disciplines auxiliaires</c:v>
                </c:pt>
              </c:strCache>
            </c:strRef>
          </c:cat>
          <c:val>
            <c:numRef>
              <c:f>('2.EMPRUNTS'!$F$108,'2.EMPRUNTS'!$F$109,'2.EMPRUNTS'!$F$110,'2.EMPRUNTS'!$F$111,'2.EMPRUNTS'!$F$122,'2.EMPRUNTS'!$F$123,'2.EMPRUNTS'!$F$124,'2.EMPRUNTS'!$F$135,'2.EMPRUNTS'!$F$146,'2.EMPRUNTS'!$F$157)</c:f>
              <c:numCache>
                <c:formatCode>0.0%</c:formatCode>
                <c:ptCount val="10"/>
                <c:pt idx="0">
                  <c:v>2.3746466404473848E-2</c:v>
                </c:pt>
                <c:pt idx="1">
                  <c:v>5.2106811547181595E-2</c:v>
                </c:pt>
                <c:pt idx="2">
                  <c:v>2.1256169482649915E-2</c:v>
                </c:pt>
                <c:pt idx="3">
                  <c:v>8.1724241981874016E-2</c:v>
                </c:pt>
                <c:pt idx="4">
                  <c:v>2.8625303655370773E-2</c:v>
                </c:pt>
                <c:pt idx="5">
                  <c:v>2.7179968666796863E-2</c:v>
                </c:pt>
                <c:pt idx="6">
                  <c:v>0.11119569084311991</c:v>
                </c:pt>
                <c:pt idx="7">
                  <c:v>0.15376438730594333</c:v>
                </c:pt>
                <c:pt idx="8">
                  <c:v>0.38590405057772303</c:v>
                </c:pt>
                <c:pt idx="9">
                  <c:v>0.1144969095348667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0-4403-87EF-E1189B8B11E7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'2.EMPRUNTS'!$B$108:$B$157</c:f>
              <c:strCache>
                <c:ptCount val="5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Généralités sur les sciences sociales</c:v>
                </c:pt>
                <c:pt idx="5">
                  <c:v>Statistiques générales</c:v>
                </c:pt>
                <c:pt idx="6">
                  <c:v>Sciences politiques</c:v>
                </c:pt>
                <c:pt idx="7">
                  <c:v>Économie</c:v>
                </c:pt>
                <c:pt idx="8">
                  <c:v>Droit</c:v>
                </c:pt>
                <c:pt idx="9">
                  <c:v>Administration publique, art et science militaire</c:v>
                </c:pt>
                <c:pt idx="10">
                  <c:v>Problèmes et Services sociaux, Associations</c:v>
                </c:pt>
                <c:pt idx="11">
                  <c:v>Éducation, enseignement</c:v>
                </c:pt>
                <c:pt idx="12">
                  <c:v>Commerce, communication, transports</c:v>
                </c:pt>
                <c:pt idx="13">
                  <c:v>Coutumes, savoir-vivre, folklore</c:v>
                </c:pt>
                <c:pt idx="14">
                  <c:v>Langues</c:v>
                </c:pt>
                <c:pt idx="15">
                  <c:v>Sciences de la nature et Mathématiques</c:v>
                </c:pt>
                <c:pt idx="16">
                  <c:v>Technologie (Sciences appliquées)</c:v>
                </c:pt>
                <c:pt idx="17">
                  <c:v>Généralités sur la technologie</c:v>
                </c:pt>
                <c:pt idx="18">
                  <c:v>Sciences médicales, Médecine</c:v>
                </c:pt>
                <c:pt idx="19">
                  <c:v>Art de l'ingénieur et activités connexes</c:v>
                </c:pt>
                <c:pt idx="20">
                  <c:v>Agronomie, agriculture et activités connexes</c:v>
                </c:pt>
                <c:pt idx="21">
                  <c:v>Économie domestique (arts ménagers), Vie familiale</c:v>
                </c:pt>
                <c:pt idx="22">
                  <c:v>Gestion de l'entreprise et services auxiliaires</c:v>
                </c:pt>
                <c:pt idx="23">
                  <c:v>Génie chimique (chimie industrielle) et techniques connexes</c:v>
                </c:pt>
                <c:pt idx="24">
                  <c:v>Fabrication industrielle</c:v>
                </c:pt>
                <c:pt idx="25">
                  <c:v>Fabrication de produit à usage particulier</c:v>
                </c:pt>
                <c:pt idx="26">
                  <c:v>Bâtiments</c:v>
                </c:pt>
                <c:pt idx="27">
                  <c:v>Arts, Loisirs et Sports</c:v>
                </c:pt>
                <c:pt idx="28">
                  <c:v>Généralités sur l'art</c:v>
                </c:pt>
                <c:pt idx="29">
                  <c:v>Urbanisme et art du paysage</c:v>
                </c:pt>
                <c:pt idx="30">
                  <c:v>Architecture</c:v>
                </c:pt>
                <c:pt idx="31">
                  <c:v>Arts plastiques, sculpture</c:v>
                </c:pt>
                <c:pt idx="32">
                  <c:v>Dessin, Arts décoratifs</c:v>
                </c:pt>
                <c:pt idx="33">
                  <c:v>La peinture et les peintures</c:v>
                </c:pt>
                <c:pt idx="34">
                  <c:v>Arts graphiques, la gravure et les gravures</c:v>
                </c:pt>
                <c:pt idx="35">
                  <c:v>Photographie et photographies</c:v>
                </c:pt>
                <c:pt idx="36">
                  <c:v>Musique</c:v>
                </c:pt>
                <c:pt idx="37">
                  <c:v>Loisirs et arts du spectacle, Sports</c:v>
                </c:pt>
                <c:pt idx="38">
                  <c:v>Littérature  (Belles-Lettres) et techniques d'écriture</c:v>
                </c:pt>
                <c:pt idx="39">
                  <c:v>Généralités Littérature</c:v>
                </c:pt>
                <c:pt idx="40">
                  <c:v>Littérature américaine de langue anglaise</c:v>
                </c:pt>
                <c:pt idx="41">
                  <c:v>Littérature anglaise et anglo-saxonne</c:v>
                </c:pt>
                <c:pt idx="42">
                  <c:v>Littérature des langues germaniques, Littérature allemande</c:v>
                </c:pt>
                <c:pt idx="43">
                  <c:v>Littérature des langues romanes, littérature française</c:v>
                </c:pt>
                <c:pt idx="44">
                  <c:v>Littérature italienne et romaine</c:v>
                </c:pt>
                <c:pt idx="45">
                  <c:v>Littérature espagnol et portugaise</c:v>
                </c:pt>
                <c:pt idx="46">
                  <c:v>Littérature latine</c:v>
                </c:pt>
                <c:pt idx="47">
                  <c:v>Littérature grecque classique</c:v>
                </c:pt>
                <c:pt idx="48">
                  <c:v>Littérature des autres langues</c:v>
                </c:pt>
                <c:pt idx="49">
                  <c:v>Géographie, Histoire et disciplines auxiliaires</c:v>
                </c:pt>
              </c:strCache>
            </c:strRef>
          </c:cat>
          <c:val>
            <c:numRef>
              <c:f>('2.EMPRUNTS'!$H$108,'2.EMPRUNTS'!$H$109,'2.EMPRUNTS'!$H$110,'2.EMPRUNTS'!$H$111,'2.EMPRUNTS'!$H$122,'2.EMPRUNTS'!$H$123,'2.EMPRUNTS'!$H$124,'2.EMPRUNTS'!$H$135,'2.EMPRUNTS'!$H$146,'2.EMPRUNTS'!$H$157)</c:f>
              <c:numCache>
                <c:formatCode>0.0%</c:formatCode>
                <c:ptCount val="10"/>
                <c:pt idx="0">
                  <c:v>2.3531346491804755E-2</c:v>
                </c:pt>
                <c:pt idx="1">
                  <c:v>5.3184256222115429E-2</c:v>
                </c:pt>
                <c:pt idx="2">
                  <c:v>2.1933759279018472E-2</c:v>
                </c:pt>
                <c:pt idx="3">
                  <c:v>8.3083843657532228E-2</c:v>
                </c:pt>
                <c:pt idx="4">
                  <c:v>2.8160819900840219E-2</c:v>
                </c:pt>
                <c:pt idx="5">
                  <c:v>2.747469905126048E-2</c:v>
                </c:pt>
                <c:pt idx="6">
                  <c:v>0.11247456136166094</c:v>
                </c:pt>
                <c:pt idx="7">
                  <c:v>0.15019802091563195</c:v>
                </c:pt>
                <c:pt idx="8">
                  <c:v>0.38408727115891589</c:v>
                </c:pt>
                <c:pt idx="9">
                  <c:v>0.11587142196121963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0-4403-87EF-E1189B8B11E7}"/>
            </c:ext>
          </c:extLst>
        </c:ser>
        <c:ser>
          <c:idx val="3"/>
          <c:order val="3"/>
          <c:tx>
            <c:v>2018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'2.EMPRUNTS'!$B$108:$B$157</c:f>
              <c:strCache>
                <c:ptCount val="5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Généralités sur les sciences sociales</c:v>
                </c:pt>
                <c:pt idx="5">
                  <c:v>Statistiques générales</c:v>
                </c:pt>
                <c:pt idx="6">
                  <c:v>Sciences politiques</c:v>
                </c:pt>
                <c:pt idx="7">
                  <c:v>Économie</c:v>
                </c:pt>
                <c:pt idx="8">
                  <c:v>Droit</c:v>
                </c:pt>
                <c:pt idx="9">
                  <c:v>Administration publique, art et science militaire</c:v>
                </c:pt>
                <c:pt idx="10">
                  <c:v>Problèmes et Services sociaux, Associations</c:v>
                </c:pt>
                <c:pt idx="11">
                  <c:v>Éducation, enseignement</c:v>
                </c:pt>
                <c:pt idx="12">
                  <c:v>Commerce, communication, transports</c:v>
                </c:pt>
                <c:pt idx="13">
                  <c:v>Coutumes, savoir-vivre, folklore</c:v>
                </c:pt>
                <c:pt idx="14">
                  <c:v>Langues</c:v>
                </c:pt>
                <c:pt idx="15">
                  <c:v>Sciences de la nature et Mathématiques</c:v>
                </c:pt>
                <c:pt idx="16">
                  <c:v>Technologie (Sciences appliquées)</c:v>
                </c:pt>
                <c:pt idx="17">
                  <c:v>Généralités sur la technologie</c:v>
                </c:pt>
                <c:pt idx="18">
                  <c:v>Sciences médicales, Médecine</c:v>
                </c:pt>
                <c:pt idx="19">
                  <c:v>Art de l'ingénieur et activités connexes</c:v>
                </c:pt>
                <c:pt idx="20">
                  <c:v>Agronomie, agriculture et activités connexes</c:v>
                </c:pt>
                <c:pt idx="21">
                  <c:v>Économie domestique (arts ménagers), Vie familiale</c:v>
                </c:pt>
                <c:pt idx="22">
                  <c:v>Gestion de l'entreprise et services auxiliaires</c:v>
                </c:pt>
                <c:pt idx="23">
                  <c:v>Génie chimique (chimie industrielle) et techniques connexes</c:v>
                </c:pt>
                <c:pt idx="24">
                  <c:v>Fabrication industrielle</c:v>
                </c:pt>
                <c:pt idx="25">
                  <c:v>Fabrication de produit à usage particulier</c:v>
                </c:pt>
                <c:pt idx="26">
                  <c:v>Bâtiments</c:v>
                </c:pt>
                <c:pt idx="27">
                  <c:v>Arts, Loisirs et Sports</c:v>
                </c:pt>
                <c:pt idx="28">
                  <c:v>Généralités sur l'art</c:v>
                </c:pt>
                <c:pt idx="29">
                  <c:v>Urbanisme et art du paysage</c:v>
                </c:pt>
                <c:pt idx="30">
                  <c:v>Architecture</c:v>
                </c:pt>
                <c:pt idx="31">
                  <c:v>Arts plastiques, sculpture</c:v>
                </c:pt>
                <c:pt idx="32">
                  <c:v>Dessin, Arts décoratifs</c:v>
                </c:pt>
                <c:pt idx="33">
                  <c:v>La peinture et les peintures</c:v>
                </c:pt>
                <c:pt idx="34">
                  <c:v>Arts graphiques, la gravure et les gravures</c:v>
                </c:pt>
                <c:pt idx="35">
                  <c:v>Photographie et photographies</c:v>
                </c:pt>
                <c:pt idx="36">
                  <c:v>Musique</c:v>
                </c:pt>
                <c:pt idx="37">
                  <c:v>Loisirs et arts du spectacle, Sports</c:v>
                </c:pt>
                <c:pt idx="38">
                  <c:v>Littérature  (Belles-Lettres) et techniques d'écriture</c:v>
                </c:pt>
                <c:pt idx="39">
                  <c:v>Généralités Littérature</c:v>
                </c:pt>
                <c:pt idx="40">
                  <c:v>Littérature américaine de langue anglaise</c:v>
                </c:pt>
                <c:pt idx="41">
                  <c:v>Littérature anglaise et anglo-saxonne</c:v>
                </c:pt>
                <c:pt idx="42">
                  <c:v>Littérature des langues germaniques, Littérature allemande</c:v>
                </c:pt>
                <c:pt idx="43">
                  <c:v>Littérature des langues romanes, littérature française</c:v>
                </c:pt>
                <c:pt idx="44">
                  <c:v>Littérature italienne et romaine</c:v>
                </c:pt>
                <c:pt idx="45">
                  <c:v>Littérature espagnol et portugaise</c:v>
                </c:pt>
                <c:pt idx="46">
                  <c:v>Littérature latine</c:v>
                </c:pt>
                <c:pt idx="47">
                  <c:v>Littérature grecque classique</c:v>
                </c:pt>
                <c:pt idx="48">
                  <c:v>Littérature des autres langues</c:v>
                </c:pt>
                <c:pt idx="49">
                  <c:v>Géographie, Histoire et disciplines auxiliaires</c:v>
                </c:pt>
              </c:strCache>
            </c:strRef>
          </c:cat>
          <c:val>
            <c:numRef>
              <c:f>('2.EMPRUNTS'!$J$108,'2.EMPRUNTS'!$J$109,'2.EMPRUNTS'!$J$110,'2.EMPRUNTS'!$J$111,'2.EMPRUNTS'!$J$122,'2.EMPRUNTS'!$J$123,'2.EMPRUNTS'!$J$124,'2.EMPRUNTS'!$J$135,'2.EMPRUNTS'!$J$146,'2.EMPRUNTS'!$J$157)</c:f>
              <c:numCache>
                <c:formatCode>0.0%</c:formatCode>
                <c:ptCount val="10"/>
                <c:pt idx="0">
                  <c:v>2.1580926404579252E-2</c:v>
                </c:pt>
                <c:pt idx="1">
                  <c:v>5.4509408699503131E-2</c:v>
                </c:pt>
                <c:pt idx="2">
                  <c:v>2.1393021441446287E-2</c:v>
                </c:pt>
                <c:pt idx="3">
                  <c:v>8.14539043050517E-2</c:v>
                </c:pt>
                <c:pt idx="4">
                  <c:v>2.7514004921123374E-2</c:v>
                </c:pt>
                <c:pt idx="5">
                  <c:v>2.8301632993462646E-2</c:v>
                </c:pt>
                <c:pt idx="6">
                  <c:v>0.11514435364210726</c:v>
                </c:pt>
                <c:pt idx="7">
                  <c:v>0.1494804676101924</c:v>
                </c:pt>
                <c:pt idx="8">
                  <c:v>0.37817694935878465</c:v>
                </c:pt>
                <c:pt idx="9">
                  <c:v>0.12244533062374928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E0-4403-87EF-E1189B8B11E7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'2.EMPRUNTS'!$B$108:$B$157</c:f>
              <c:strCache>
                <c:ptCount val="5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Généralités sur les sciences sociales</c:v>
                </c:pt>
                <c:pt idx="5">
                  <c:v>Statistiques générales</c:v>
                </c:pt>
                <c:pt idx="6">
                  <c:v>Sciences politiques</c:v>
                </c:pt>
                <c:pt idx="7">
                  <c:v>Économie</c:v>
                </c:pt>
                <c:pt idx="8">
                  <c:v>Droit</c:v>
                </c:pt>
                <c:pt idx="9">
                  <c:v>Administration publique, art et science militaire</c:v>
                </c:pt>
                <c:pt idx="10">
                  <c:v>Problèmes et Services sociaux, Associations</c:v>
                </c:pt>
                <c:pt idx="11">
                  <c:v>Éducation, enseignement</c:v>
                </c:pt>
                <c:pt idx="12">
                  <c:v>Commerce, communication, transports</c:v>
                </c:pt>
                <c:pt idx="13">
                  <c:v>Coutumes, savoir-vivre, folklore</c:v>
                </c:pt>
                <c:pt idx="14">
                  <c:v>Langues</c:v>
                </c:pt>
                <c:pt idx="15">
                  <c:v>Sciences de la nature et Mathématiques</c:v>
                </c:pt>
                <c:pt idx="16">
                  <c:v>Technologie (Sciences appliquées)</c:v>
                </c:pt>
                <c:pt idx="17">
                  <c:v>Généralités sur la technologie</c:v>
                </c:pt>
                <c:pt idx="18">
                  <c:v>Sciences médicales, Médecine</c:v>
                </c:pt>
                <c:pt idx="19">
                  <c:v>Art de l'ingénieur et activités connexes</c:v>
                </c:pt>
                <c:pt idx="20">
                  <c:v>Agronomie, agriculture et activités connexes</c:v>
                </c:pt>
                <c:pt idx="21">
                  <c:v>Économie domestique (arts ménagers), Vie familiale</c:v>
                </c:pt>
                <c:pt idx="22">
                  <c:v>Gestion de l'entreprise et services auxiliaires</c:v>
                </c:pt>
                <c:pt idx="23">
                  <c:v>Génie chimique (chimie industrielle) et techniques connexes</c:v>
                </c:pt>
                <c:pt idx="24">
                  <c:v>Fabrication industrielle</c:v>
                </c:pt>
                <c:pt idx="25">
                  <c:v>Fabrication de produit à usage particulier</c:v>
                </c:pt>
                <c:pt idx="26">
                  <c:v>Bâtiments</c:v>
                </c:pt>
                <c:pt idx="27">
                  <c:v>Arts, Loisirs et Sports</c:v>
                </c:pt>
                <c:pt idx="28">
                  <c:v>Généralités sur l'art</c:v>
                </c:pt>
                <c:pt idx="29">
                  <c:v>Urbanisme et art du paysage</c:v>
                </c:pt>
                <c:pt idx="30">
                  <c:v>Architecture</c:v>
                </c:pt>
                <c:pt idx="31">
                  <c:v>Arts plastiques, sculpture</c:v>
                </c:pt>
                <c:pt idx="32">
                  <c:v>Dessin, Arts décoratifs</c:v>
                </c:pt>
                <c:pt idx="33">
                  <c:v>La peinture et les peintures</c:v>
                </c:pt>
                <c:pt idx="34">
                  <c:v>Arts graphiques, la gravure et les gravures</c:v>
                </c:pt>
                <c:pt idx="35">
                  <c:v>Photographie et photographies</c:v>
                </c:pt>
                <c:pt idx="36">
                  <c:v>Musique</c:v>
                </c:pt>
                <c:pt idx="37">
                  <c:v>Loisirs et arts du spectacle, Sports</c:v>
                </c:pt>
                <c:pt idx="38">
                  <c:v>Littérature  (Belles-Lettres) et techniques d'écriture</c:v>
                </c:pt>
                <c:pt idx="39">
                  <c:v>Généralités Littérature</c:v>
                </c:pt>
                <c:pt idx="40">
                  <c:v>Littérature américaine de langue anglaise</c:v>
                </c:pt>
                <c:pt idx="41">
                  <c:v>Littérature anglaise et anglo-saxonne</c:v>
                </c:pt>
                <c:pt idx="42">
                  <c:v>Littérature des langues germaniques, Littérature allemande</c:v>
                </c:pt>
                <c:pt idx="43">
                  <c:v>Littérature des langues romanes, littérature française</c:v>
                </c:pt>
                <c:pt idx="44">
                  <c:v>Littérature italienne et romaine</c:v>
                </c:pt>
                <c:pt idx="45">
                  <c:v>Littérature espagnol et portugaise</c:v>
                </c:pt>
                <c:pt idx="46">
                  <c:v>Littérature latine</c:v>
                </c:pt>
                <c:pt idx="47">
                  <c:v>Littérature grecque classique</c:v>
                </c:pt>
                <c:pt idx="48">
                  <c:v>Littérature des autres langues</c:v>
                </c:pt>
                <c:pt idx="49">
                  <c:v>Géographie, Histoire et disciplines auxiliaires</c:v>
                </c:pt>
              </c:strCache>
            </c:strRef>
          </c:cat>
          <c:val>
            <c:numRef>
              <c:f>('2.EMPRUNTS'!$L$108,'2.EMPRUNTS'!$L$109,'2.EMPRUNTS'!$L$110,'2.EMPRUNTS'!$L$111,'2.EMPRUNTS'!$L$122,'2.EMPRUNTS'!$L$123,'2.EMPRUNTS'!$L$124,'2.EMPRUNTS'!$L$135,'2.EMPRUNTS'!$L$146,'2.EMPRUNTS'!$L$157)</c:f>
              <c:numCache>
                <c:formatCode>0.0%</c:formatCode>
                <c:ptCount val="10"/>
                <c:pt idx="0">
                  <c:v>2.0542636492938925E-2</c:v>
                </c:pt>
                <c:pt idx="1">
                  <c:v>5.5677800706214996E-2</c:v>
                </c:pt>
                <c:pt idx="2">
                  <c:v>2.1180855161372924E-2</c:v>
                </c:pt>
                <c:pt idx="3">
                  <c:v>8.5330653646948446E-2</c:v>
                </c:pt>
                <c:pt idx="4">
                  <c:v>2.6590436187816178E-2</c:v>
                </c:pt>
                <c:pt idx="5">
                  <c:v>2.9958406045647912E-2</c:v>
                </c:pt>
                <c:pt idx="6">
                  <c:v>0.11667050401199834</c:v>
                </c:pt>
                <c:pt idx="7">
                  <c:v>0.15389461860732337</c:v>
                </c:pt>
                <c:pt idx="8">
                  <c:v>0.36932892361387554</c:v>
                </c:pt>
                <c:pt idx="9">
                  <c:v>0.12082516552586335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0-4403-87EF-E1189B8B11E7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'2.EMPRUNTS'!$B$108:$B$157</c:f>
              <c:strCache>
                <c:ptCount val="5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Généralités sur les sciences sociales</c:v>
                </c:pt>
                <c:pt idx="5">
                  <c:v>Statistiques générales</c:v>
                </c:pt>
                <c:pt idx="6">
                  <c:v>Sciences politiques</c:v>
                </c:pt>
                <c:pt idx="7">
                  <c:v>Économie</c:v>
                </c:pt>
                <c:pt idx="8">
                  <c:v>Droit</c:v>
                </c:pt>
                <c:pt idx="9">
                  <c:v>Administration publique, art et science militaire</c:v>
                </c:pt>
                <c:pt idx="10">
                  <c:v>Problèmes et Services sociaux, Associations</c:v>
                </c:pt>
                <c:pt idx="11">
                  <c:v>Éducation, enseignement</c:v>
                </c:pt>
                <c:pt idx="12">
                  <c:v>Commerce, communication, transports</c:v>
                </c:pt>
                <c:pt idx="13">
                  <c:v>Coutumes, savoir-vivre, folklore</c:v>
                </c:pt>
                <c:pt idx="14">
                  <c:v>Langues</c:v>
                </c:pt>
                <c:pt idx="15">
                  <c:v>Sciences de la nature et Mathématiques</c:v>
                </c:pt>
                <c:pt idx="16">
                  <c:v>Technologie (Sciences appliquées)</c:v>
                </c:pt>
                <c:pt idx="17">
                  <c:v>Généralités sur la technologie</c:v>
                </c:pt>
                <c:pt idx="18">
                  <c:v>Sciences médicales, Médecine</c:v>
                </c:pt>
                <c:pt idx="19">
                  <c:v>Art de l'ingénieur et activités connexes</c:v>
                </c:pt>
                <c:pt idx="20">
                  <c:v>Agronomie, agriculture et activités connexes</c:v>
                </c:pt>
                <c:pt idx="21">
                  <c:v>Économie domestique (arts ménagers), Vie familiale</c:v>
                </c:pt>
                <c:pt idx="22">
                  <c:v>Gestion de l'entreprise et services auxiliaires</c:v>
                </c:pt>
                <c:pt idx="23">
                  <c:v>Génie chimique (chimie industrielle) et techniques connexes</c:v>
                </c:pt>
                <c:pt idx="24">
                  <c:v>Fabrication industrielle</c:v>
                </c:pt>
                <c:pt idx="25">
                  <c:v>Fabrication de produit à usage particulier</c:v>
                </c:pt>
                <c:pt idx="26">
                  <c:v>Bâtiments</c:v>
                </c:pt>
                <c:pt idx="27">
                  <c:v>Arts, Loisirs et Sports</c:v>
                </c:pt>
                <c:pt idx="28">
                  <c:v>Généralités sur l'art</c:v>
                </c:pt>
                <c:pt idx="29">
                  <c:v>Urbanisme et art du paysage</c:v>
                </c:pt>
                <c:pt idx="30">
                  <c:v>Architecture</c:v>
                </c:pt>
                <c:pt idx="31">
                  <c:v>Arts plastiques, sculpture</c:v>
                </c:pt>
                <c:pt idx="32">
                  <c:v>Dessin, Arts décoratifs</c:v>
                </c:pt>
                <c:pt idx="33">
                  <c:v>La peinture et les peintures</c:v>
                </c:pt>
                <c:pt idx="34">
                  <c:v>Arts graphiques, la gravure et les gravures</c:v>
                </c:pt>
                <c:pt idx="35">
                  <c:v>Photographie et photographies</c:v>
                </c:pt>
                <c:pt idx="36">
                  <c:v>Musique</c:v>
                </c:pt>
                <c:pt idx="37">
                  <c:v>Loisirs et arts du spectacle, Sports</c:v>
                </c:pt>
                <c:pt idx="38">
                  <c:v>Littérature  (Belles-Lettres) et techniques d'écriture</c:v>
                </c:pt>
                <c:pt idx="39">
                  <c:v>Généralités Littérature</c:v>
                </c:pt>
                <c:pt idx="40">
                  <c:v>Littérature américaine de langue anglaise</c:v>
                </c:pt>
                <c:pt idx="41">
                  <c:v>Littérature anglaise et anglo-saxonne</c:v>
                </c:pt>
                <c:pt idx="42">
                  <c:v>Littérature des langues germaniques, Littérature allemande</c:v>
                </c:pt>
                <c:pt idx="43">
                  <c:v>Littérature des langues romanes, littérature française</c:v>
                </c:pt>
                <c:pt idx="44">
                  <c:v>Littérature italienne et romaine</c:v>
                </c:pt>
                <c:pt idx="45">
                  <c:v>Littérature espagnol et portugaise</c:v>
                </c:pt>
                <c:pt idx="46">
                  <c:v>Littérature latine</c:v>
                </c:pt>
                <c:pt idx="47">
                  <c:v>Littérature grecque classique</c:v>
                </c:pt>
                <c:pt idx="48">
                  <c:v>Littérature des autres langues</c:v>
                </c:pt>
                <c:pt idx="49">
                  <c:v>Géographie, Histoire et disciplines auxiliaires</c:v>
                </c:pt>
              </c:strCache>
            </c:strRef>
          </c:cat>
          <c:val>
            <c:numRef>
              <c:f>('2.EMPRUNTS'!$N$108,'2.EMPRUNTS'!$N$109,'2.EMPRUNTS'!$N$110,'2.EMPRUNTS'!$N$111,'2.EMPRUNTS'!$N$122,'2.EMPRUNTS'!$N$123,'2.EMPRUNTS'!$N$124,'2.EMPRUNTS'!$N$135,'2.EMPRUNTS'!$N$146,'2.EMPRUNTS'!$N$157)</c:f>
              <c:numCache>
                <c:formatCode>0.0%</c:formatCode>
                <c:ptCount val="10"/>
                <c:pt idx="0">
                  <c:v>2.0090204681057631E-2</c:v>
                </c:pt>
                <c:pt idx="1">
                  <c:v>6.1103225370373784E-2</c:v>
                </c:pt>
                <c:pt idx="2">
                  <c:v>2.201145787887912E-2</c:v>
                </c:pt>
                <c:pt idx="3">
                  <c:v>9.408200760717951E-2</c:v>
                </c:pt>
                <c:pt idx="4">
                  <c:v>2.5264069902483085E-2</c:v>
                </c:pt>
                <c:pt idx="5">
                  <c:v>2.9409716461534997E-2</c:v>
                </c:pt>
                <c:pt idx="6">
                  <c:v>0.11989500699475444</c:v>
                </c:pt>
                <c:pt idx="7">
                  <c:v>0.15609977407864847</c:v>
                </c:pt>
                <c:pt idx="8">
                  <c:v>0.36988322958975711</c:v>
                </c:pt>
                <c:pt idx="9">
                  <c:v>0.10216130743533181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E0-4403-87EF-E1189B8B11E7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'2.EMPRUNTS'!$B$108:$B$157</c:f>
              <c:strCache>
                <c:ptCount val="50"/>
                <c:pt idx="0">
                  <c:v>Informatique, information, ouvrages généraux</c:v>
                </c:pt>
                <c:pt idx="1">
                  <c:v>Philosophie, Parapsychologie et Occultisme, Psychologie</c:v>
                </c:pt>
                <c:pt idx="2">
                  <c:v>Religions</c:v>
                </c:pt>
                <c:pt idx="3">
                  <c:v>Sciences sociales</c:v>
                </c:pt>
                <c:pt idx="4">
                  <c:v>Généralités sur les sciences sociales</c:v>
                </c:pt>
                <c:pt idx="5">
                  <c:v>Statistiques générales</c:v>
                </c:pt>
                <c:pt idx="6">
                  <c:v>Sciences politiques</c:v>
                </c:pt>
                <c:pt idx="7">
                  <c:v>Économie</c:v>
                </c:pt>
                <c:pt idx="8">
                  <c:v>Droit</c:v>
                </c:pt>
                <c:pt idx="9">
                  <c:v>Administration publique, art et science militaire</c:v>
                </c:pt>
                <c:pt idx="10">
                  <c:v>Problèmes et Services sociaux, Associations</c:v>
                </c:pt>
                <c:pt idx="11">
                  <c:v>Éducation, enseignement</c:v>
                </c:pt>
                <c:pt idx="12">
                  <c:v>Commerce, communication, transports</c:v>
                </c:pt>
                <c:pt idx="13">
                  <c:v>Coutumes, savoir-vivre, folklore</c:v>
                </c:pt>
                <c:pt idx="14">
                  <c:v>Langues</c:v>
                </c:pt>
                <c:pt idx="15">
                  <c:v>Sciences de la nature et Mathématiques</c:v>
                </c:pt>
                <c:pt idx="16">
                  <c:v>Technologie (Sciences appliquées)</c:v>
                </c:pt>
                <c:pt idx="17">
                  <c:v>Généralités sur la technologie</c:v>
                </c:pt>
                <c:pt idx="18">
                  <c:v>Sciences médicales, Médecine</c:v>
                </c:pt>
                <c:pt idx="19">
                  <c:v>Art de l'ingénieur et activités connexes</c:v>
                </c:pt>
                <c:pt idx="20">
                  <c:v>Agronomie, agriculture et activités connexes</c:v>
                </c:pt>
                <c:pt idx="21">
                  <c:v>Économie domestique (arts ménagers), Vie familiale</c:v>
                </c:pt>
                <c:pt idx="22">
                  <c:v>Gestion de l'entreprise et services auxiliaires</c:v>
                </c:pt>
                <c:pt idx="23">
                  <c:v>Génie chimique (chimie industrielle) et techniques connexes</c:v>
                </c:pt>
                <c:pt idx="24">
                  <c:v>Fabrication industrielle</c:v>
                </c:pt>
                <c:pt idx="25">
                  <c:v>Fabrication de produit à usage particulier</c:v>
                </c:pt>
                <c:pt idx="26">
                  <c:v>Bâtiments</c:v>
                </c:pt>
                <c:pt idx="27">
                  <c:v>Arts, Loisirs et Sports</c:v>
                </c:pt>
                <c:pt idx="28">
                  <c:v>Généralités sur l'art</c:v>
                </c:pt>
                <c:pt idx="29">
                  <c:v>Urbanisme et art du paysage</c:v>
                </c:pt>
                <c:pt idx="30">
                  <c:v>Architecture</c:v>
                </c:pt>
                <c:pt idx="31">
                  <c:v>Arts plastiques, sculpture</c:v>
                </c:pt>
                <c:pt idx="32">
                  <c:v>Dessin, Arts décoratifs</c:v>
                </c:pt>
                <c:pt idx="33">
                  <c:v>La peinture et les peintures</c:v>
                </c:pt>
                <c:pt idx="34">
                  <c:v>Arts graphiques, la gravure et les gravures</c:v>
                </c:pt>
                <c:pt idx="35">
                  <c:v>Photographie et photographies</c:v>
                </c:pt>
                <c:pt idx="36">
                  <c:v>Musique</c:v>
                </c:pt>
                <c:pt idx="37">
                  <c:v>Loisirs et arts du spectacle, Sports</c:v>
                </c:pt>
                <c:pt idx="38">
                  <c:v>Littérature  (Belles-Lettres) et techniques d'écriture</c:v>
                </c:pt>
                <c:pt idx="39">
                  <c:v>Généralités Littérature</c:v>
                </c:pt>
                <c:pt idx="40">
                  <c:v>Littérature américaine de langue anglaise</c:v>
                </c:pt>
                <c:pt idx="41">
                  <c:v>Littérature anglaise et anglo-saxonne</c:v>
                </c:pt>
                <c:pt idx="42">
                  <c:v>Littérature des langues germaniques, Littérature allemande</c:v>
                </c:pt>
                <c:pt idx="43">
                  <c:v>Littérature des langues romanes, littérature française</c:v>
                </c:pt>
                <c:pt idx="44">
                  <c:v>Littérature italienne et romaine</c:v>
                </c:pt>
                <c:pt idx="45">
                  <c:v>Littérature espagnol et portugaise</c:v>
                </c:pt>
                <c:pt idx="46">
                  <c:v>Littérature latine</c:v>
                </c:pt>
                <c:pt idx="47">
                  <c:v>Littérature grecque classique</c:v>
                </c:pt>
                <c:pt idx="48">
                  <c:v>Littérature des autres langues</c:v>
                </c:pt>
                <c:pt idx="49">
                  <c:v>Géographie, Histoire et disciplines auxiliaires</c:v>
                </c:pt>
              </c:strCache>
            </c:strRef>
          </c:cat>
          <c:val>
            <c:numRef>
              <c:f>('2.EMPRUNTS'!$P$108,'2.EMPRUNTS'!$P$109,'2.EMPRUNTS'!$P$110,'2.EMPRUNTS'!$P$111,'2.EMPRUNTS'!$P$122,'2.EMPRUNTS'!$P$123,'2.EMPRUNTS'!$P$124,'2.EMPRUNTS'!$P$135,'2.EMPRUNTS'!$P$146,'2.EMPRUNTS'!$P$157)</c:f>
              <c:numCache>
                <c:formatCode>0.0%</c:formatCode>
                <c:ptCount val="10"/>
                <c:pt idx="0">
                  <c:v>1.6463473291443233E-2</c:v>
                </c:pt>
                <c:pt idx="1">
                  <c:v>5.6183869218438341E-2</c:v>
                </c:pt>
                <c:pt idx="2">
                  <c:v>2.0113888177099606E-2</c:v>
                </c:pt>
                <c:pt idx="3">
                  <c:v>8.7025107669361626E-2</c:v>
                </c:pt>
                <c:pt idx="4">
                  <c:v>1.9759743449386673E-2</c:v>
                </c:pt>
                <c:pt idx="5">
                  <c:v>3.0073357334584192E-2</c:v>
                </c:pt>
                <c:pt idx="6">
                  <c:v>0.10434584956851381</c:v>
                </c:pt>
                <c:pt idx="7">
                  <c:v>0.17312654459456814</c:v>
                </c:pt>
                <c:pt idx="8">
                  <c:v>0.40845316223148637</c:v>
                </c:pt>
                <c:pt idx="9">
                  <c:v>8.4455004465118028E-2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E0-4403-87EF-E1189B8B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4193343"/>
        <c:axId val="1444190847"/>
      </c:barChart>
      <c:catAx>
        <c:axId val="144419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4190847"/>
        <c:crosses val="autoZero"/>
        <c:auto val="1"/>
        <c:lblAlgn val="ctr"/>
        <c:lblOffset val="100"/>
        <c:noMultiLvlLbl val="0"/>
      </c:catAx>
      <c:valAx>
        <c:axId val="144419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419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baseline="0"/>
              <a:t>Proportion des emprunts physiques selon la classification Dewey,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497407685587475"/>
          <c:y val="0.23649435124957205"/>
          <c:w val="0.56884985367243968"/>
          <c:h val="0.75434463083418923"/>
        </c:manualLayout>
      </c:layout>
      <c:pieChart>
        <c:varyColors val="1"/>
        <c:ser>
          <c:idx val="0"/>
          <c:order val="0"/>
          <c:tx>
            <c:v>Physique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C7-420C-AC03-4A2D76DA96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C7-420C-AC03-4A2D76DA96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C7-420C-AC03-4A2D76DA96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C7-420C-AC03-4A2D76DA96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C7-420C-AC03-4A2D76DA96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C7-420C-AC03-4A2D76DA96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C7-420C-AC03-4A2D76DA9650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C7-420C-AC03-4A2D76DA9650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4C7-420C-AC03-4A2D76DA96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4C7-420C-AC03-4A2D76DA9650}"/>
              </c:ext>
            </c:extLst>
          </c:dPt>
          <c:dLbls>
            <c:dLbl>
              <c:idx val="0"/>
              <c:layout>
                <c:manualLayout>
                  <c:x val="-0.36701217059896746"/>
                  <c:y val="1.939903813473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65716228788618"/>
                      <c:h val="0.154258942304491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C7-420C-AC03-4A2D76DA9650}"/>
                </c:ext>
              </c:extLst>
            </c:dLbl>
            <c:dLbl>
              <c:idx val="1"/>
              <c:layout>
                <c:manualLayout>
                  <c:x val="6.1475360277315566E-2"/>
                  <c:y val="4.34981267018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023060445639652"/>
                      <c:h val="0.147571170669438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4C7-420C-AC03-4A2D76DA9650}"/>
                </c:ext>
              </c:extLst>
            </c:dLbl>
            <c:dLbl>
              <c:idx val="2"/>
              <c:layout>
                <c:manualLayout>
                  <c:x val="2.6560637989539788E-2"/>
                  <c:y val="5.092297158507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C7-420C-AC03-4A2D76DA96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C5B9F44-59B4-4C96-A9F6-0B9777AF0589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29DDE849-4A32-49ED-9094-E002D593F46A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C7-420C-AC03-4A2D76DA9650}"/>
                </c:ext>
              </c:extLst>
            </c:dLbl>
            <c:dLbl>
              <c:idx val="4"/>
              <c:layout>
                <c:manualLayout>
                  <c:x val="7.4849183649867868E-2"/>
                  <c:y val="-4.5341225897699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73573005469949"/>
                      <c:h val="8.15947049125071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4C7-420C-AC03-4A2D76DA9650}"/>
                </c:ext>
              </c:extLst>
            </c:dLbl>
            <c:dLbl>
              <c:idx val="5"/>
              <c:layout>
                <c:manualLayout>
                  <c:x val="2.0920976564528911E-2"/>
                  <c:y val="5.7891285168821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56839683298609"/>
                      <c:h val="0.154258942304491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4C7-420C-AC03-4A2D76DA9650}"/>
                </c:ext>
              </c:extLst>
            </c:dLbl>
            <c:dLbl>
              <c:idx val="6"/>
              <c:layout>
                <c:manualLayout>
                  <c:x val="-0.14955976297452139"/>
                  <c:y val="-3.7831429338906319E-2"/>
                </c:manualLayout>
              </c:layout>
              <c:tx>
                <c:rich>
                  <a:bodyPr/>
                  <a:lstStyle/>
                  <a:p>
                    <a:fld id="{79D898A5-E7B7-4FDB-83A7-752A1E09FA49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1BDE6E85-1ADE-49AC-84C0-CF82B1AD1193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4C7-420C-AC03-4A2D76DA9650}"/>
                </c:ext>
              </c:extLst>
            </c:dLbl>
            <c:dLbl>
              <c:idx val="8"/>
              <c:layout>
                <c:manualLayout>
                  <c:x val="0.22774951799180801"/>
                  <c:y val="-3.3577151504326705E-2"/>
                </c:manualLayout>
              </c:layout>
              <c:tx>
                <c:rich>
                  <a:bodyPr/>
                  <a:lstStyle/>
                  <a:p>
                    <a:fld id="{77247D5E-9EE9-4C40-9653-9690C9CF4B2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CC50A4D3-91F0-4307-B1CF-F72E1C9C40D6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4C7-420C-AC03-4A2D76DA9650}"/>
                </c:ext>
              </c:extLst>
            </c:dLbl>
            <c:dLbl>
              <c:idx val="9"/>
              <c:layout>
                <c:manualLayout>
                  <c:x val="9.1111889765546336E-2"/>
                  <c:y val="0.19923556604397166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ED769F-3362-4D0E-9296-2643BD4319B3}" type="CATEGORYNAME">
                      <a:rPr lang="en-US" sz="900" b="0">
                        <a:solidFill>
                          <a:schemeClr val="bg1"/>
                        </a:solidFill>
                      </a:rPr>
                      <a:pPr algn="ctr">
                        <a:defRPr b="0"/>
                      </a:pPr>
                      <a:t>[NOM DE CATÉGORIE]</a:t>
                    </a:fld>
                    <a:r>
                      <a:rPr lang="en-US" sz="900" b="0" baseline="0">
                        <a:solidFill>
                          <a:schemeClr val="bg1"/>
                        </a:solidFill>
                      </a:rPr>
                      <a:t>
</a:t>
                    </a:r>
                    <a:fld id="{0E94BF4B-71DC-4D6D-89DD-6FCDA7FE5EE9}" type="PERCENTAGE">
                      <a:rPr lang="en-US" sz="900" b="0" baseline="0">
                        <a:solidFill>
                          <a:schemeClr val="bg1"/>
                        </a:solidFill>
                      </a:rPr>
                      <a:pPr algn="ctr">
                        <a:defRPr b="0"/>
                      </a:pPr>
                      <a:t>[POURCENTAGE]</a:t>
                    </a:fld>
                    <a:endParaRPr lang="en-US" sz="900" b="0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0870928821587"/>
                      <c:h val="0.317250053559365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4C7-420C-AC03-4A2D76DA96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'5.COLLECTION PHYSIQUE'!$B$88:$B$97</c:f>
              <c:strCache>
                <c:ptCount val="10"/>
                <c:pt idx="0">
                  <c:v>000.GÉNÉRALITÉS</c:v>
                </c:pt>
                <c:pt idx="1">
                  <c:v>100.PHILOSOPHIE ET PSYCHOLOGIE</c:v>
                </c:pt>
                <c:pt idx="2">
                  <c:v>200.RELIGION</c:v>
                </c:pt>
                <c:pt idx="3">
                  <c:v>300.SCIENCES SOCIALES</c:v>
                </c:pt>
                <c:pt idx="4">
                  <c:v>400.LANGUES</c:v>
                </c:pt>
                <c:pt idx="5">
                  <c:v>500.SCIENCES NATURELLES ET MATHÉMATIQUES</c:v>
                </c:pt>
                <c:pt idx="6">
                  <c:v>600.TECHNOLOGIE</c:v>
                </c:pt>
                <c:pt idx="7">
                  <c:v>700.ARTS</c:v>
                </c:pt>
                <c:pt idx="8">
                  <c:v>800.LITTÉRATURE</c:v>
                </c:pt>
                <c:pt idx="9">
                  <c:v>900.GÉOGRAPHIE ET HISTOIRE</c:v>
                </c:pt>
              </c:strCache>
            </c:strRef>
          </c:cat>
          <c:val>
            <c:numRef>
              <c:f>('2.EMPRUNTS'!$P$108,'2.EMPRUNTS'!$P$109,'2.EMPRUNTS'!$P$110,'2.EMPRUNTS'!$P$111,'2.EMPRUNTS'!$P$122,'2.EMPRUNTS'!$P$123,'2.EMPRUNTS'!$P$124,'2.EMPRUNTS'!$P$135,'2.EMPRUNTS'!$P$146,'2.EMPRUNTS'!$P$157)</c:f>
              <c:numCache>
                <c:formatCode>0.0%</c:formatCode>
                <c:ptCount val="10"/>
                <c:pt idx="0">
                  <c:v>1.6463473291443233E-2</c:v>
                </c:pt>
                <c:pt idx="1">
                  <c:v>5.6183869218438341E-2</c:v>
                </c:pt>
                <c:pt idx="2">
                  <c:v>2.0113888177099606E-2</c:v>
                </c:pt>
                <c:pt idx="3">
                  <c:v>8.7025107669361626E-2</c:v>
                </c:pt>
                <c:pt idx="4">
                  <c:v>1.9759743449386673E-2</c:v>
                </c:pt>
                <c:pt idx="5">
                  <c:v>3.0073357334584192E-2</c:v>
                </c:pt>
                <c:pt idx="6">
                  <c:v>0.10434584956851381</c:v>
                </c:pt>
                <c:pt idx="7">
                  <c:v>0.17312654459456814</c:v>
                </c:pt>
                <c:pt idx="8">
                  <c:v>0.40845316223148637</c:v>
                </c:pt>
                <c:pt idx="9">
                  <c:v>8.4455004465118028E-2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C7-420C-AC03-4A2D76DA96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Emprunts Physiques</a:t>
            </a:r>
            <a:endParaRPr lang="fr-CA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Zoom sur la classification 800</a:t>
            </a:r>
            <a:endParaRPr lang="fr-C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Littérature</c:v>
          </c:tx>
          <c:dPt>
            <c:idx val="0"/>
            <c:bubble3D val="0"/>
            <c:spPr>
              <a:solidFill>
                <a:srgbClr val="FF93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9C-466B-8BAB-DFF1C4872BDD}"/>
              </c:ext>
            </c:extLst>
          </c:dPt>
          <c:dPt>
            <c:idx val="1"/>
            <c:bubble3D val="0"/>
            <c:spPr>
              <a:solidFill>
                <a:srgbClr val="FF745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9C-466B-8BAB-DFF1C4872BDD}"/>
              </c:ext>
            </c:extLst>
          </c:dPt>
          <c:dPt>
            <c:idx val="2"/>
            <c:bubble3D val="0"/>
            <c:spPr>
              <a:solidFill>
                <a:srgbClr val="7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9C-466B-8BAB-DFF1C4872BDD}"/>
              </c:ext>
            </c:extLst>
          </c:dPt>
          <c:dPt>
            <c:idx val="3"/>
            <c:bubble3D val="0"/>
            <c:spPr>
              <a:solidFill>
                <a:srgbClr val="FFE7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9C-466B-8BAB-DFF1C4872BD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9C-466B-8BAB-DFF1C4872BDD}"/>
              </c:ext>
            </c:extLst>
          </c:dPt>
          <c:dPt>
            <c:idx val="5"/>
            <c:bubble3D val="0"/>
            <c:spPr>
              <a:solidFill>
                <a:srgbClr val="F6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9C-466B-8BAB-DFF1C4872BDD}"/>
              </c:ext>
            </c:extLst>
          </c:dPt>
          <c:dPt>
            <c:idx val="6"/>
            <c:bubble3D val="0"/>
            <c:spPr>
              <a:solidFill>
                <a:srgbClr val="FD87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9C-466B-8BAB-DFF1C4872B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9C-466B-8BAB-DFF1C4872B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9C-466B-8BAB-DFF1C4872BDD}"/>
              </c:ext>
            </c:extLst>
          </c:dPt>
          <c:dPt>
            <c:idx val="9"/>
            <c:bubble3D val="0"/>
            <c:spPr>
              <a:solidFill>
                <a:srgbClr val="B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E9C-466B-8BAB-DFF1C4872BDD}"/>
              </c:ext>
            </c:extLst>
          </c:dPt>
          <c:dLbls>
            <c:dLbl>
              <c:idx val="0"/>
              <c:layout>
                <c:manualLayout>
                  <c:x val="0.1351576718602108"/>
                  <c:y val="3.2350059859710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C-466B-8BAB-DFF1C4872BDD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E9C-466B-8BAB-DFF1C4872BDD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E9C-466B-8BAB-DFF1C4872BDD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E9C-466B-8BAB-DFF1C4872B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9C-466B-8BAB-DFF1C4872B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9C-466B-8BAB-DFF1C4872BDD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FE9C-466B-8BAB-DFF1C4872B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'2.EMPRUNTS'!$A$147:$A$156</c:f>
              <c:strCache>
                <c:ptCount val="10"/>
                <c:pt idx="0">
                  <c:v>800</c:v>
                </c:pt>
                <c:pt idx="1">
                  <c:v>810</c:v>
                </c:pt>
                <c:pt idx="2">
                  <c:v>820</c:v>
                </c:pt>
                <c:pt idx="3">
                  <c:v>830</c:v>
                </c:pt>
                <c:pt idx="4">
                  <c:v>840</c:v>
                </c:pt>
                <c:pt idx="5">
                  <c:v>850</c:v>
                </c:pt>
                <c:pt idx="6">
                  <c:v>860</c:v>
                </c:pt>
                <c:pt idx="7">
                  <c:v>870</c:v>
                </c:pt>
                <c:pt idx="8">
                  <c:v>880</c:v>
                </c:pt>
                <c:pt idx="9">
                  <c:v>890</c:v>
                </c:pt>
              </c:strCache>
            </c:strRef>
          </c:cat>
          <c:val>
            <c:numRef>
              <c:f>'2.EMPRUNTS'!$P$147:$P$156</c:f>
              <c:numCache>
                <c:formatCode>0.0%</c:formatCode>
                <c:ptCount val="10"/>
                <c:pt idx="0">
                  <c:v>6.7823823213676113E-3</c:v>
                </c:pt>
                <c:pt idx="1">
                  <c:v>8.2888595092541595E-2</c:v>
                </c:pt>
                <c:pt idx="2">
                  <c:v>3.7366525320922377E-2</c:v>
                </c:pt>
                <c:pt idx="3">
                  <c:v>1.370948724781022E-2</c:v>
                </c:pt>
                <c:pt idx="4">
                  <c:v>0.19951117811862315</c:v>
                </c:pt>
                <c:pt idx="5">
                  <c:v>8.2525937270412492E-3</c:v>
                </c:pt>
                <c:pt idx="6">
                  <c:v>8.7310296332303531E-3</c:v>
                </c:pt>
                <c:pt idx="7">
                  <c:v>3.0987663674881519E-4</c:v>
                </c:pt>
                <c:pt idx="8">
                  <c:v>8.5130944161762416E-4</c:v>
                </c:pt>
                <c:pt idx="9">
                  <c:v>5.0050184691583358E-2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9C-466B-8BAB-DFF1C4872B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Emprunts Physiques</a:t>
            </a:r>
            <a:endParaRPr lang="fr-CA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Zoom sur la classification 700</a:t>
            </a:r>
            <a:endParaRPr lang="fr-C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262480729776406"/>
          <c:y val="0.23964917239308234"/>
          <c:w val="0.46584817961587055"/>
          <c:h val="0.70650779911321526"/>
        </c:manualLayout>
      </c:layout>
      <c:pieChart>
        <c:varyColors val="1"/>
        <c:ser>
          <c:idx val="0"/>
          <c:order val="0"/>
          <c:tx>
            <c:v>Arts</c:v>
          </c:tx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A-43A4-A85B-24EDD06E09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A-43A4-A85B-24EDD06E09EB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1A-43A4-A85B-24EDD06E09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1A-43A4-A85B-24EDD06E09EB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1A-43A4-A85B-24EDD06E09EB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1A-43A4-A85B-24EDD06E09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1A-43A4-A85B-24EDD06E09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1A-43A4-A85B-24EDD06E09EB}"/>
              </c:ext>
            </c:extLst>
          </c:dPt>
          <c:dPt>
            <c:idx val="8"/>
            <c:bubble3D val="0"/>
            <c:spPr>
              <a:solidFill>
                <a:srgbClr val="D7D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61A-43A4-A85B-24EDD06E09EB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61A-43A4-A85B-24EDD06E09E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A-43A4-A85B-24EDD06E09EB}"/>
                </c:ext>
              </c:extLst>
            </c:dLbl>
            <c:dLbl>
              <c:idx val="2"/>
              <c:layout>
                <c:manualLayout>
                  <c:x val="9.8107981138969597E-2"/>
                  <c:y val="4.7120422547651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A-43A4-A85B-24EDD06E09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1A-43A4-A85B-24EDD06E09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1A-43A4-A85B-24EDD06E09EB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B61A-43A4-A85B-24EDD06E09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'2.EMPRUNTS'!$A$136:$A$145</c:f>
              <c:strCache>
                <c:ptCount val="10"/>
                <c:pt idx="0">
                  <c:v>700</c:v>
                </c:pt>
                <c:pt idx="1">
                  <c:v>710</c:v>
                </c:pt>
                <c:pt idx="2">
                  <c:v>720</c:v>
                </c:pt>
                <c:pt idx="3">
                  <c:v>730</c:v>
                </c:pt>
                <c:pt idx="4">
                  <c:v>740</c:v>
                </c:pt>
                <c:pt idx="5">
                  <c:v>750</c:v>
                </c:pt>
                <c:pt idx="6">
                  <c:v>760</c:v>
                </c:pt>
                <c:pt idx="7">
                  <c:v>770</c:v>
                </c:pt>
                <c:pt idx="8">
                  <c:v>780</c:v>
                </c:pt>
                <c:pt idx="9">
                  <c:v>790</c:v>
                </c:pt>
              </c:strCache>
            </c:strRef>
          </c:cat>
          <c:val>
            <c:numRef>
              <c:f>'2.EMPRUNTS'!$P$136:$P$145</c:f>
              <c:numCache>
                <c:formatCode>0.0%</c:formatCode>
                <c:ptCount val="10"/>
                <c:pt idx="0">
                  <c:v>9.4393190886562159E-3</c:v>
                </c:pt>
                <c:pt idx="1">
                  <c:v>1.0939326324786471E-3</c:v>
                </c:pt>
                <c:pt idx="2">
                  <c:v>4.578342177019583E-3</c:v>
                </c:pt>
                <c:pt idx="3">
                  <c:v>2.2976841829259677E-3</c:v>
                </c:pt>
                <c:pt idx="4">
                  <c:v>8.3899950709183324E-2</c:v>
                </c:pt>
                <c:pt idx="5">
                  <c:v>8.5803478620640333E-3</c:v>
                </c:pt>
                <c:pt idx="6">
                  <c:v>7.1595124040042194E-4</c:v>
                </c:pt>
                <c:pt idx="7">
                  <c:v>5.8374288411720491E-3</c:v>
                </c:pt>
                <c:pt idx="8">
                  <c:v>1.6249794621597209E-2</c:v>
                </c:pt>
                <c:pt idx="9">
                  <c:v>4.0433793239070676E-2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61A-43A4-A85B-24EDD06E09E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solidFill>
                  <a:srgbClr val="595959"/>
                </a:solidFill>
                <a:effectLst/>
              </a:rPr>
              <a:t>Emprunts Physiques</a:t>
            </a:r>
            <a:endParaRPr lang="fr-CA" sz="1400">
              <a:solidFill>
                <a:srgbClr val="595959"/>
              </a:solidFill>
              <a:effectLst/>
            </a:endParaRPr>
          </a:p>
          <a:p>
            <a:pPr>
              <a:defRPr/>
            </a:pPr>
            <a:r>
              <a:rPr lang="en-US" sz="1400" b="0" i="0" baseline="0">
                <a:solidFill>
                  <a:srgbClr val="595959"/>
                </a:solidFill>
                <a:effectLst/>
              </a:rPr>
              <a:t>Zoom sur la classification 600</a:t>
            </a:r>
            <a:endParaRPr lang="fr-CA" sz="1400">
              <a:solidFill>
                <a:srgbClr val="595959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971805806182654"/>
          <c:y val="0.25075841747616773"/>
          <c:w val="0.46975860298400385"/>
          <c:h val="0.66406825234839495"/>
        </c:manualLayout>
      </c:layout>
      <c:pieChart>
        <c:varyColors val="1"/>
        <c:ser>
          <c:idx val="0"/>
          <c:order val="0"/>
          <c:tx>
            <c:v>Technologie</c:v>
          </c:tx>
          <c:dPt>
            <c:idx val="1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7B47-4B12-9ECE-9D9C4AE4B3D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B47-4B12-9ECE-9D9C4AE4B3DB}"/>
              </c:ext>
            </c:extLst>
          </c:dPt>
          <c:dPt>
            <c:idx val="3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05-7B47-4B12-9ECE-9D9C4AE4B3DB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7B47-4B12-9ECE-9D9C4AE4B3DB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9-7B47-4B12-9ECE-9D9C4AE4B3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B47-4B12-9ECE-9D9C4AE4B3DB}"/>
              </c:ext>
            </c:extLst>
          </c:dPt>
          <c:dPt>
            <c:idx val="8"/>
            <c:bubble3D val="0"/>
            <c:spPr>
              <a:solidFill>
                <a:srgbClr val="B3CCFF"/>
              </a:solidFill>
            </c:spPr>
            <c:extLst>
              <c:ext xmlns:c16="http://schemas.microsoft.com/office/drawing/2014/chart" uri="{C3380CC4-5D6E-409C-BE32-E72D297353CC}">
                <c16:uniqueId val="{0000000D-7B47-4B12-9ECE-9D9C4AE4B3DB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B47-4B12-9ECE-9D9C4AE4B3D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47-4B12-9ECE-9D9C4AE4B3DB}"/>
                </c:ext>
              </c:extLst>
            </c:dLbl>
            <c:dLbl>
              <c:idx val="2"/>
              <c:layout>
                <c:manualLayout>
                  <c:x val="1.2897946834312791E-2"/>
                  <c:y val="-1.3179571663920922E-3"/>
                </c:manualLayout>
              </c:layout>
              <c:tx>
                <c:rich>
                  <a:bodyPr/>
                  <a:lstStyle/>
                  <a:p>
                    <a:fld id="{4A280C40-6D52-4BF9-955D-E2A80CDE1E02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23DD0A71-1874-4537-981E-3C58A7ACEFC0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B47-4B12-9ECE-9D9C4AE4B3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7-4B12-9ECE-9D9C4AE4B3D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47-4B12-9ECE-9D9C4AE4B3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7-4B12-9ECE-9D9C4AE4B3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7-4B12-9ECE-9D9C4AE4B3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'2.EMPRUNTS'!$A$125:$A$134</c:f>
              <c:strCache>
                <c:ptCount val="10"/>
                <c:pt idx="0">
                  <c:v>600</c:v>
                </c:pt>
                <c:pt idx="1">
                  <c:v>610</c:v>
                </c:pt>
                <c:pt idx="2">
                  <c:v>620</c:v>
                </c:pt>
                <c:pt idx="3">
                  <c:v>630</c:v>
                </c:pt>
                <c:pt idx="4">
                  <c:v>640</c:v>
                </c:pt>
                <c:pt idx="5">
                  <c:v>650</c:v>
                </c:pt>
                <c:pt idx="6">
                  <c:v>660</c:v>
                </c:pt>
                <c:pt idx="7">
                  <c:v>670</c:v>
                </c:pt>
                <c:pt idx="8">
                  <c:v>680</c:v>
                </c:pt>
                <c:pt idx="9">
                  <c:v>690</c:v>
                </c:pt>
              </c:strCache>
            </c:strRef>
          </c:cat>
          <c:val>
            <c:numRef>
              <c:f>'2.EMPRUNTS'!$P$125:$P$134</c:f>
              <c:numCache>
                <c:formatCode>0.0%</c:formatCode>
                <c:ptCount val="10"/>
                <c:pt idx="0">
                  <c:v>5.0908304608733926E-4</c:v>
                </c:pt>
                <c:pt idx="1">
                  <c:v>3.6374749821437846E-2</c:v>
                </c:pt>
                <c:pt idx="2">
                  <c:v>5.7769858708171971E-3</c:v>
                </c:pt>
                <c:pt idx="3">
                  <c:v>9.2256404188101934E-3</c:v>
                </c:pt>
                <c:pt idx="4">
                  <c:v>3.2930351820652938E-2</c:v>
                </c:pt>
                <c:pt idx="5">
                  <c:v>1.5373797206172674E-2</c:v>
                </c:pt>
                <c:pt idx="6">
                  <c:v>1.2582353547108485E-3</c:v>
                </c:pt>
                <c:pt idx="7">
                  <c:v>2.8944521014999223E-4</c:v>
                </c:pt>
                <c:pt idx="8">
                  <c:v>1.2846259474009949E-3</c:v>
                </c:pt>
                <c:pt idx="9">
                  <c:v>1.3229348722737879E-3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B47-4B12-9ECE-9D9C4AE4B3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/>
      </c:pieChart>
    </c:plotArea>
    <c:plotVisOnly val="1"/>
    <c:dispBlanksAs val="gap"/>
    <c:showDLblsOverMax val="0"/>
    <c:extLst/>
  </c:chart>
  <c:spPr>
    <a:ln>
      <a:solidFill>
        <a:schemeClr val="bg2">
          <a:lumMod val="90000"/>
        </a:schemeClr>
      </a:solidFill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solidFill>
                  <a:srgbClr val="595959"/>
                </a:solidFill>
                <a:effectLst/>
              </a:rPr>
              <a:t>Emprunts Physiques</a:t>
            </a:r>
            <a:endParaRPr lang="fr-CA" sz="1400">
              <a:solidFill>
                <a:srgbClr val="595959"/>
              </a:solidFill>
              <a:effectLst/>
            </a:endParaRPr>
          </a:p>
          <a:p>
            <a:pPr>
              <a:defRPr/>
            </a:pPr>
            <a:r>
              <a:rPr lang="en-US" sz="1400" b="0" i="0" baseline="0">
                <a:solidFill>
                  <a:srgbClr val="595959"/>
                </a:solidFill>
                <a:effectLst/>
              </a:rPr>
              <a:t>Zoom sur la classification 300</a:t>
            </a:r>
            <a:endParaRPr lang="fr-CA" sz="1400">
              <a:solidFill>
                <a:srgbClr val="595959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32260555901343"/>
          <c:y val="0.21035470957850838"/>
          <c:w val="0.47919207940790781"/>
          <c:h val="0.7733499766975922"/>
        </c:manualLayout>
      </c:layout>
      <c:pieChart>
        <c:varyColors val="1"/>
        <c:ser>
          <c:idx val="0"/>
          <c:order val="0"/>
          <c:tx>
            <c:v>Sciences sociales</c:v>
          </c:tx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4E3-4D02-835E-43E079228ED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4E3-4D02-835E-43E079228ED0}"/>
              </c:ext>
            </c:extLst>
          </c:dPt>
          <c:dPt>
            <c:idx val="3"/>
            <c:bubble3D val="0"/>
            <c:spPr>
              <a:solidFill>
                <a:srgbClr val="D67F00"/>
              </a:solidFill>
            </c:spPr>
            <c:extLst>
              <c:ext xmlns:c16="http://schemas.microsoft.com/office/drawing/2014/chart" uri="{C3380CC4-5D6E-409C-BE32-E72D297353CC}">
                <c16:uniqueId val="{00000005-64E3-4D02-835E-43E079228ED0}"/>
              </c:ext>
            </c:extLst>
          </c:dPt>
          <c:dPt>
            <c:idx val="4"/>
            <c:bubble3D val="0"/>
            <c:spPr>
              <a:solidFill>
                <a:srgbClr val="700000"/>
              </a:solidFill>
            </c:spPr>
            <c:extLst>
              <c:ext xmlns:c16="http://schemas.microsoft.com/office/drawing/2014/chart" uri="{C3380CC4-5D6E-409C-BE32-E72D297353CC}">
                <c16:uniqueId val="{00000007-64E3-4D02-835E-43E079228ED0}"/>
              </c:ext>
            </c:extLst>
          </c:dPt>
          <c:dPt>
            <c:idx val="5"/>
            <c:bubble3D val="0"/>
            <c:spPr>
              <a:solidFill>
                <a:srgbClr val="FFCA7D"/>
              </a:solidFill>
            </c:spPr>
            <c:extLst>
              <c:ext xmlns:c16="http://schemas.microsoft.com/office/drawing/2014/chart" uri="{C3380CC4-5D6E-409C-BE32-E72D297353CC}">
                <c16:uniqueId val="{00000009-64E3-4D02-835E-43E079228ED0}"/>
              </c:ext>
            </c:extLst>
          </c:dPt>
          <c:dPt>
            <c:idx val="6"/>
            <c:bubble3D val="0"/>
            <c:spPr>
              <a:solidFill>
                <a:srgbClr val="FF9D5B"/>
              </a:solidFill>
            </c:spPr>
            <c:extLst>
              <c:ext xmlns:c16="http://schemas.microsoft.com/office/drawing/2014/chart" uri="{C3380CC4-5D6E-409C-BE32-E72D297353CC}">
                <c16:uniqueId val="{0000000B-64E3-4D02-835E-43E079228ED0}"/>
              </c:ext>
            </c:extLst>
          </c:dPt>
          <c:dPt>
            <c:idx val="7"/>
            <c:bubble3D val="0"/>
            <c:spPr>
              <a:solidFill>
                <a:srgbClr val="FFE4BD"/>
              </a:solidFill>
            </c:spPr>
            <c:extLst>
              <c:ext xmlns:c16="http://schemas.microsoft.com/office/drawing/2014/chart" uri="{C3380CC4-5D6E-409C-BE32-E72D297353CC}">
                <c16:uniqueId val="{0000000D-64E3-4D02-835E-43E079228ED0}"/>
              </c:ext>
            </c:extLst>
          </c:dPt>
          <c:dPt>
            <c:idx val="8"/>
            <c:bubble3D val="0"/>
            <c:spPr>
              <a:solidFill>
                <a:srgbClr val="E25B00"/>
              </a:solidFill>
            </c:spPr>
            <c:extLst>
              <c:ext xmlns:c16="http://schemas.microsoft.com/office/drawing/2014/chart" uri="{C3380CC4-5D6E-409C-BE32-E72D297353CC}">
                <c16:uniqueId val="{0000000F-64E3-4D02-835E-43E079228ED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4E3-4D02-835E-43E079228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E3-4D02-835E-43E079228ED0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4E3-4D02-835E-43E079228ED0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4E3-4D02-835E-43E079228ED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5917AD-F296-4A2E-8D40-BEDDF1C62F4A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93AA279-0DEC-4E27-9A77-5CD5B81A428F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4E3-4D02-835E-43E079228ED0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64E3-4D02-835E-43E079228E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'2.EMPRUNTS'!$A$112:$A$121</c:f>
              <c:strCache>
                <c:ptCount val="10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</c:strCache>
            </c:strRef>
          </c:cat>
          <c:val>
            <c:numRef>
              <c:f>'2.EMPRUNTS'!$P$112:$P$121</c:f>
              <c:numCache>
                <c:formatCode>0.0%</c:formatCode>
                <c:ptCount val="10"/>
                <c:pt idx="0">
                  <c:v>2.9880961400778609E-2</c:v>
                </c:pt>
                <c:pt idx="1">
                  <c:v>1.7877498273970107E-5</c:v>
                </c:pt>
                <c:pt idx="2">
                  <c:v>1.0282115435857664E-2</c:v>
                </c:pt>
                <c:pt idx="3">
                  <c:v>1.6854224325145724E-2</c:v>
                </c:pt>
                <c:pt idx="4">
                  <c:v>3.6929803577372537E-3</c:v>
                </c:pt>
                <c:pt idx="5">
                  <c:v>1.741779117549659E-3</c:v>
                </c:pt>
                <c:pt idx="6">
                  <c:v>9.9560639197181153E-3</c:v>
                </c:pt>
                <c:pt idx="7">
                  <c:v>4.6575139550900221E-3</c:v>
                </c:pt>
                <c:pt idx="8">
                  <c:v>1.9826996895274465E-3</c:v>
                </c:pt>
                <c:pt idx="9">
                  <c:v>7.9563380413583146E-3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E3-4D02-835E-43E079228E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</c:plotArea>
    <c:plotVisOnly val="1"/>
    <c:dispBlanksAs val="gap"/>
    <c:showDLblsOverMax val="0"/>
    <c:extLst/>
  </c:chart>
  <c:spPr>
    <a:ln>
      <a:solidFill>
        <a:schemeClr val="bg2">
          <a:lumMod val="90000"/>
        </a:schemeClr>
      </a:solidFill>
    </a:ln>
  </c:spPr>
  <c:txPr>
    <a:bodyPr/>
    <a:lstStyle/>
    <a:p>
      <a:pPr>
        <a:defRPr sz="9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/>
              <a:t>RÉPARTITION</a:t>
            </a:r>
            <a:r>
              <a:rPr lang="en-US" sz="1100" b="0" baseline="0"/>
              <a:t> DES EMPRUNTEURS HYBRIDES SELON LA LANGUE </a:t>
            </a:r>
            <a:endParaRPr lang="en-US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8-4DB8-93D6-D98870AF258B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8-4DB8-93D6-D98870AF2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'3.SEGMENTATION'!$B$276:$B$277</c:f>
              <c:strCache>
                <c:ptCount val="2"/>
                <c:pt idx="0">
                  <c:v>FRANÇAIS</c:v>
                </c:pt>
                <c:pt idx="1">
                  <c:v>ANGLAIS</c:v>
                </c:pt>
              </c:strCache>
            </c:strRef>
          </c:cat>
          <c:val>
            <c:numRef>
              <c:f>'3.SEGMENTATION'!$P$296:$P$297</c:f>
              <c:numCache>
                <c:formatCode>0.0%</c:formatCode>
                <c:ptCount val="2"/>
                <c:pt idx="0">
                  <c:v>0.93136643194580626</c:v>
                </c:pt>
                <c:pt idx="1">
                  <c:v>6.863356805419378E-2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8-4DB8-93D6-D98870AF25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CA78-4DB8-93D6-D98870AF258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CA78-4DB8-93D6-D98870AF258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'3.SEGMENTATION'!$D$296:$D$297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0.95314246410454817</c:v>
                      </c:pt>
                      <c:pt idx="1">
                        <c:v>4.6857535895451809E-2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A78-4DB8-93D6-D98870AF2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CA78-4DB8-93D6-D98870AF258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CA78-4DB8-93D6-D98870AF258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'3.SEGMENTATION'!$F$296:$F$297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0.94404266199137998</c:v>
                      </c:pt>
                      <c:pt idx="1">
                        <c:v>5.5957338008620058E-2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A78-4DB8-93D6-D98870AF258B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CA78-4DB8-93D6-D98870AF258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CA78-4DB8-93D6-D98870AF258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'3.SEGMENTATION'!$H$296:$H$297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0.94171840576807531</c:v>
                      </c:pt>
                      <c:pt idx="1">
                        <c:v>5.8281594231924694E-2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A78-4DB8-93D6-D98870AF258B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A78-4DB8-93D6-D98870AF258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A78-4DB8-93D6-D98870AF258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'3.SEGMENTATION'!$J$296:$J$297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0.93936537857367264</c:v>
                      </c:pt>
                      <c:pt idx="1">
                        <c:v>6.0634621426327362E-2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A78-4DB8-93D6-D98870AF258B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CA78-4DB8-93D6-D98870AF258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CA78-4DB8-93D6-D98870AF258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'3.SEGMENTATION'!$L$296:$L$297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0.92794838092962117</c:v>
                      </c:pt>
                      <c:pt idx="1">
                        <c:v>7.2051619070378783E-2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A78-4DB8-93D6-D98870AF258B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A78-4DB8-93D6-D98870AF258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A78-4DB8-93D6-D98870AF258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'3.SEGMENTATION'!$N$296:$N$297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0.9341896186440678</c:v>
                      </c:pt>
                      <c:pt idx="1">
                        <c:v>6.5810381355932202E-2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CA78-4DB8-93D6-D98870AF258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/>
              <a:t>RÉPARTITION</a:t>
            </a:r>
            <a:r>
              <a:rPr lang="en-US" sz="1100" b="0" baseline="0"/>
              <a:t> DES EMPRUNTEURS NUMÉRIQUES SELON LA LANGUE </a:t>
            </a:r>
            <a:endParaRPr lang="en-US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A-427D-B1CE-CFB9F1217796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1A-427D-B1CE-CFB9F12177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'3.SEGMENTATION'!$B$276:$B$277</c:f>
              <c:strCache>
                <c:ptCount val="2"/>
                <c:pt idx="0">
                  <c:v>FRANÇAIS</c:v>
                </c:pt>
                <c:pt idx="1">
                  <c:v>ANGLAIS</c:v>
                </c:pt>
              </c:strCache>
            </c:strRef>
          </c:cat>
          <c:val>
            <c:numRef>
              <c:f>'3.SEGMENTATION'!$P$286:$P$287</c:f>
              <c:numCache>
                <c:formatCode>0.0%</c:formatCode>
                <c:ptCount val="2"/>
                <c:pt idx="0">
                  <c:v>0.91152908394287702</c:v>
                </c:pt>
                <c:pt idx="1">
                  <c:v>8.8470916057122956E-2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1A-427D-B1CE-CFB9F12177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741A-427D-B1CE-CFB9F121779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741A-427D-B1CE-CFB9F121779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'3.SEGMENTATION'!$D$286:$D$287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0.95069504087540158</c:v>
                      </c:pt>
                      <c:pt idx="1">
                        <c:v>4.9304959124598403E-2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41A-427D-B1CE-CFB9F121779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41A-427D-B1CE-CFB9F121779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41A-427D-B1CE-CFB9F121779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'3.SEGMENTATION'!$F$286:$F$287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0.94166500753718818</c:v>
                      </c:pt>
                      <c:pt idx="1">
                        <c:v>5.8334992462811798E-2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41A-427D-B1CE-CFB9F121779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741A-427D-B1CE-CFB9F121779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741A-427D-B1CE-CFB9F121779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'3.SEGMENTATION'!$H$286:$H$287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0.93594668159039451</c:v>
                      </c:pt>
                      <c:pt idx="1">
                        <c:v>6.4053318409605459E-2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41A-427D-B1CE-CFB9F121779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741A-427D-B1CE-CFB9F121779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741A-427D-B1CE-CFB9F121779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'3.SEGMENTATION'!$J$286:$J$287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0.92590848969892614</c:v>
                      </c:pt>
                      <c:pt idx="1">
                        <c:v>7.4091510301073818E-2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41A-427D-B1CE-CFB9F121779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741A-427D-B1CE-CFB9F121779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741A-427D-B1CE-CFB9F121779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'3.SEGMENTATION'!$L$286:$L$287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0.91709290340146643</c:v>
                      </c:pt>
                      <c:pt idx="1">
                        <c:v>8.2907096598533611E-2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741A-427D-B1CE-CFB9F121779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741A-427D-B1CE-CFB9F121779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741A-427D-B1CE-CFB9F121779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'3.SEGMENTATION'!$N$286:$N$287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0.91942094477431557</c:v>
                      </c:pt>
                      <c:pt idx="1">
                        <c:v>8.0579055225684412E-2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741A-427D-B1CE-CFB9F121779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EMPRUNTEURS</a:t>
            </a:r>
            <a:r>
              <a:rPr lang="fr-CA" baseline="0"/>
              <a:t> PHYSIQUES</a:t>
            </a:r>
            <a:endParaRPr lang="fr-CA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2015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'3.SEGMENTATION'!$D$37:$D$46</c:f>
              <c:numCache>
                <c:formatCode>0.0%</c:formatCode>
                <c:ptCount val="10"/>
                <c:pt idx="0">
                  <c:v>5.9887373970123753E-2</c:v>
                </c:pt>
                <c:pt idx="1">
                  <c:v>3.3933930558521702E-2</c:v>
                </c:pt>
                <c:pt idx="2">
                  <c:v>0.18311283959220834</c:v>
                </c:pt>
                <c:pt idx="3">
                  <c:v>0.24474243258736386</c:v>
                </c:pt>
                <c:pt idx="4">
                  <c:v>0.19012667618330392</c:v>
                </c:pt>
                <c:pt idx="5">
                  <c:v>0.11933638315330404</c:v>
                </c:pt>
                <c:pt idx="6">
                  <c:v>9.7912709206784534E-2</c:v>
                </c:pt>
                <c:pt idx="7">
                  <c:v>5.6245574201670284E-2</c:v>
                </c:pt>
                <c:pt idx="8">
                  <c:v>1.2645138084907886E-2</c:v>
                </c:pt>
                <c:pt idx="9">
                  <c:v>2.0569424618116831E-3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B3-4381-A116-72FD1AEA1746}"/>
            </c:ext>
          </c:extLst>
        </c:ser>
        <c:ser>
          <c:idx val="8"/>
          <c:order val="1"/>
          <c:tx>
            <c:v>2016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'3.SEGMENTATION'!$F$37:$F$46</c:f>
              <c:numCache>
                <c:formatCode>0.0%</c:formatCode>
                <c:ptCount val="10"/>
                <c:pt idx="0">
                  <c:v>5.8464406384713972E-2</c:v>
                </c:pt>
                <c:pt idx="1">
                  <c:v>3.1946871723173717E-2</c:v>
                </c:pt>
                <c:pt idx="2">
                  <c:v>0.1775719445415356</c:v>
                </c:pt>
                <c:pt idx="3">
                  <c:v>0.23710823721309565</c:v>
                </c:pt>
                <c:pt idx="4">
                  <c:v>0.19184434346964932</c:v>
                </c:pt>
                <c:pt idx="5">
                  <c:v>0.12148432948852382</c:v>
                </c:pt>
                <c:pt idx="6">
                  <c:v>0.10196900850518467</c:v>
                </c:pt>
                <c:pt idx="7">
                  <c:v>6.2425725270884309E-2</c:v>
                </c:pt>
                <c:pt idx="8">
                  <c:v>1.4435512058720727E-2</c:v>
                </c:pt>
                <c:pt idx="9">
                  <c:v>2.7496213445182337E-3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7B3-4381-A116-72FD1AEA1746}"/>
            </c:ext>
          </c:extLst>
        </c:ser>
        <c:ser>
          <c:idx val="9"/>
          <c:order val="2"/>
          <c:tx>
            <c:v>2017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'3.SEGMENTATION'!$H$37:$H$46</c:f>
              <c:numCache>
                <c:formatCode>0.0%</c:formatCode>
                <c:ptCount val="10"/>
                <c:pt idx="0">
                  <c:v>5.9016708970395411E-2</c:v>
                </c:pt>
                <c:pt idx="1">
                  <c:v>3.0206065272047059E-2</c:v>
                </c:pt>
                <c:pt idx="2">
                  <c:v>0.1713601751494665</c:v>
                </c:pt>
                <c:pt idx="3">
                  <c:v>0.23847273514657941</c:v>
                </c:pt>
                <c:pt idx="4">
                  <c:v>0.19258020666674686</c:v>
                </c:pt>
                <c:pt idx="5">
                  <c:v>0.12083629058451323</c:v>
                </c:pt>
                <c:pt idx="6">
                  <c:v>0.1021544827918055</c:v>
                </c:pt>
                <c:pt idx="7">
                  <c:v>6.6306583743338671E-2</c:v>
                </c:pt>
                <c:pt idx="8">
                  <c:v>1.6348085505659877E-2</c:v>
                </c:pt>
                <c:pt idx="9">
                  <c:v>2.7186661694474853E-3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7B3-4381-A116-72FD1AEA1746}"/>
            </c:ext>
          </c:extLst>
        </c:ser>
        <c:ser>
          <c:idx val="10"/>
          <c:order val="3"/>
          <c:tx>
            <c:v>2018</c:v>
          </c:tx>
          <c:spPr>
            <a:solidFill>
              <a:schemeClr val="accent5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'3.SEGMENTATION'!$J$37:$J$46</c:f>
              <c:numCache>
                <c:formatCode>0.0%</c:formatCode>
                <c:ptCount val="10"/>
                <c:pt idx="0">
                  <c:v>5.7092581175503497E-2</c:v>
                </c:pt>
                <c:pt idx="1">
                  <c:v>3.1224311549527331E-2</c:v>
                </c:pt>
                <c:pt idx="2">
                  <c:v>0.16141337854500618</c:v>
                </c:pt>
                <c:pt idx="3">
                  <c:v>0.24045674064940403</c:v>
                </c:pt>
                <c:pt idx="4">
                  <c:v>0.19285604192355116</c:v>
                </c:pt>
                <c:pt idx="5">
                  <c:v>0.12014488286066584</c:v>
                </c:pt>
                <c:pt idx="6">
                  <c:v>0.10293362104397863</c:v>
                </c:pt>
                <c:pt idx="7">
                  <c:v>7.1002877106452936E-2</c:v>
                </c:pt>
                <c:pt idx="8">
                  <c:v>1.8932387998355938E-2</c:v>
                </c:pt>
                <c:pt idx="9">
                  <c:v>3.9431771475544599E-3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7B3-4381-A116-72FD1AEA1746}"/>
            </c:ext>
          </c:extLst>
        </c:ser>
        <c:ser>
          <c:idx val="11"/>
          <c:order val="4"/>
          <c:tx>
            <c:v>2019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'3.SEGMENTATION'!$L$37:$L$46</c:f>
              <c:numCache>
                <c:formatCode>0.0%</c:formatCode>
                <c:ptCount val="10"/>
                <c:pt idx="0">
                  <c:v>5.5052122368331402E-2</c:v>
                </c:pt>
                <c:pt idx="1">
                  <c:v>3.0510322272944063E-2</c:v>
                </c:pt>
                <c:pt idx="2">
                  <c:v>0.14866798392041972</c:v>
                </c:pt>
                <c:pt idx="3">
                  <c:v>0.2334400763098726</c:v>
                </c:pt>
                <c:pt idx="4">
                  <c:v>0.19116985760032704</c:v>
                </c:pt>
                <c:pt idx="5">
                  <c:v>0.12344484567690946</c:v>
                </c:pt>
                <c:pt idx="6">
                  <c:v>0.10354977175172038</c:v>
                </c:pt>
                <c:pt idx="7">
                  <c:v>7.8803570211896171E-2</c:v>
                </c:pt>
                <c:pt idx="8">
                  <c:v>2.5209511480547796E-2</c:v>
                </c:pt>
                <c:pt idx="9">
                  <c:v>1.015193840703141E-2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7B3-4381-A116-72FD1AEA1746}"/>
            </c:ext>
          </c:extLst>
        </c:ser>
        <c:ser>
          <c:idx val="12"/>
          <c:order val="5"/>
          <c:tx>
            <c:v>2020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'3.SEGMENTATION'!$N$37:$N$46</c:f>
              <c:numCache>
                <c:formatCode>0.0%</c:formatCode>
                <c:ptCount val="10"/>
                <c:pt idx="0">
                  <c:v>4.366491862076461E-2</c:v>
                </c:pt>
                <c:pt idx="1">
                  <c:v>1.8965845175665026E-2</c:v>
                </c:pt>
                <c:pt idx="2">
                  <c:v>0.11876749178056137</c:v>
                </c:pt>
                <c:pt idx="3">
                  <c:v>0.22234600440181507</c:v>
                </c:pt>
                <c:pt idx="4">
                  <c:v>0.19085400646686412</c:v>
                </c:pt>
                <c:pt idx="5">
                  <c:v>0.13001657473575523</c:v>
                </c:pt>
                <c:pt idx="6">
                  <c:v>0.11909355215607423</c:v>
                </c:pt>
                <c:pt idx="7">
                  <c:v>0.10200255413960818</c:v>
                </c:pt>
                <c:pt idx="8">
                  <c:v>3.5649267722739991E-2</c:v>
                </c:pt>
                <c:pt idx="9">
                  <c:v>1.8639784800152163E-2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7B3-4381-A116-72FD1AEA1746}"/>
            </c:ext>
          </c:extLst>
        </c:ser>
        <c:ser>
          <c:idx val="13"/>
          <c:order val="6"/>
          <c:tx>
            <c:v>2021</c:v>
          </c:tx>
          <c:spPr>
            <a:solidFill>
              <a:schemeClr val="accent1">
                <a:lumMod val="50000"/>
              </a:schemeClr>
            </a:solidFill>
            <a:effectLst/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'3.SEGMENTATION'!$P$37:$P$46</c:f>
              <c:numCache>
                <c:formatCode>0.0%</c:formatCode>
                <c:ptCount val="10"/>
                <c:pt idx="0">
                  <c:v>6.2708314898386575E-2</c:v>
                </c:pt>
                <c:pt idx="1">
                  <c:v>2.7755655841665929E-2</c:v>
                </c:pt>
                <c:pt idx="2">
                  <c:v>0.11783617968911306</c:v>
                </c:pt>
                <c:pt idx="3">
                  <c:v>0.20620594047724392</c:v>
                </c:pt>
                <c:pt idx="4">
                  <c:v>0.18600123882842226</c:v>
                </c:pt>
                <c:pt idx="5">
                  <c:v>0.12933958646727428</c:v>
                </c:pt>
                <c:pt idx="6">
                  <c:v>0.10745361767395216</c:v>
                </c:pt>
                <c:pt idx="7">
                  <c:v>9.9165265610712913E-2</c:v>
                </c:pt>
                <c:pt idx="8">
                  <c:v>4.1028817508775031E-2</c:v>
                </c:pt>
                <c:pt idx="9">
                  <c:v>2.2505383004453882E-2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7B3-4381-A116-72FD1AEA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1805887"/>
        <c:axId val="1301807967"/>
      </c:barChart>
      <c:lineChart>
        <c:grouping val="standard"/>
        <c:varyColors val="0"/>
        <c:ser>
          <c:idx val="0"/>
          <c:order val="7"/>
          <c:tx>
            <c:v>QUEBEC 2021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'1.GÉNÉRAL'!$AC$44:$AC$53</c:f>
              <c:numCache>
                <c:formatCode>0%</c:formatCode>
                <c:ptCount val="10"/>
                <c:pt idx="0">
                  <c:v>0.14000000000000001</c:v>
                </c:pt>
                <c:pt idx="1">
                  <c:v>0.04</c:v>
                </c:pt>
                <c:pt idx="2">
                  <c:v>0.08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0.15</c:v>
                </c:pt>
                <c:pt idx="7">
                  <c:v>0.11</c:v>
                </c:pt>
                <c:pt idx="8">
                  <c:v>0.06</c:v>
                </c:pt>
                <c:pt idx="9" formatCode="0.0%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B3-4381-A116-72FD1AEA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05887"/>
        <c:axId val="1301807967"/>
      </c:lineChart>
      <c:catAx>
        <c:axId val="13018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7967"/>
        <c:crosses val="autoZero"/>
        <c:auto val="1"/>
        <c:lblAlgn val="ctr"/>
        <c:lblOffset val="100"/>
        <c:noMultiLvlLbl val="0"/>
      </c:catAx>
      <c:valAx>
        <c:axId val="130180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58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/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EMPRUNTEURS</a:t>
            </a:r>
            <a:r>
              <a:rPr lang="fr-CA" baseline="0"/>
              <a:t> NUMÉRIQUES</a:t>
            </a:r>
            <a:endParaRPr lang="fr-CA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'3.SEGMENTATION'!$D$54:$D$63</c:f>
              <c:numCache>
                <c:formatCode>0.0%</c:formatCode>
                <c:ptCount val="10"/>
                <c:pt idx="0">
                  <c:v>2.2654661632297415E-2</c:v>
                </c:pt>
                <c:pt idx="1">
                  <c:v>1.1980830670926517E-2</c:v>
                </c:pt>
                <c:pt idx="2">
                  <c:v>4.204182399070578E-2</c:v>
                </c:pt>
                <c:pt idx="3">
                  <c:v>0.10521347661922742</c:v>
                </c:pt>
                <c:pt idx="4">
                  <c:v>0.14750943944234679</c:v>
                </c:pt>
                <c:pt idx="5">
                  <c:v>0.16591635201858845</c:v>
                </c:pt>
                <c:pt idx="6">
                  <c:v>0.27131135637525416</c:v>
                </c:pt>
                <c:pt idx="7">
                  <c:v>0.19263723496950333</c:v>
                </c:pt>
                <c:pt idx="8">
                  <c:v>3.5906186465291895E-2</c:v>
                </c:pt>
                <c:pt idx="9">
                  <c:v>4.8286378158582631E-3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1F-4794-942A-11D7FBAFFE6A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'3.SEGMENTATION'!$F$54:$F$63</c:f>
              <c:numCache>
                <c:formatCode>0.0%</c:formatCode>
                <c:ptCount val="10"/>
                <c:pt idx="0">
                  <c:v>2.4605415116129861E-2</c:v>
                </c:pt>
                <c:pt idx="1">
                  <c:v>1.5879635570383677E-2</c:v>
                </c:pt>
                <c:pt idx="2">
                  <c:v>5.0846913897087127E-2</c:v>
                </c:pt>
                <c:pt idx="3">
                  <c:v>0.11507121775952778</c:v>
                </c:pt>
                <c:pt idx="4">
                  <c:v>0.15350314384704222</c:v>
                </c:pt>
                <c:pt idx="5">
                  <c:v>0.15818683433850891</c:v>
                </c:pt>
                <c:pt idx="6">
                  <c:v>0.24576543051456434</c:v>
                </c:pt>
                <c:pt idx="7">
                  <c:v>0.19267291158732194</c:v>
                </c:pt>
                <c:pt idx="8">
                  <c:v>3.7758244578467853E-2</c:v>
                </c:pt>
                <c:pt idx="9">
                  <c:v>5.7102527909662516E-3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41F-4794-942A-11D7FBAFFE6A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'3.SEGMENTATION'!$H$54:$H$63</c:f>
              <c:numCache>
                <c:formatCode>0.0%</c:formatCode>
                <c:ptCount val="10"/>
                <c:pt idx="0">
                  <c:v>2.2853894258101193E-2</c:v>
                </c:pt>
                <c:pt idx="1">
                  <c:v>1.7111995451961341E-2</c:v>
                </c:pt>
                <c:pt idx="2">
                  <c:v>5.8413871517907903E-2</c:v>
                </c:pt>
                <c:pt idx="3">
                  <c:v>0.12410460488914156</c:v>
                </c:pt>
                <c:pt idx="4">
                  <c:v>0.1590960773166572</c:v>
                </c:pt>
                <c:pt idx="5">
                  <c:v>0.15440591245025584</c:v>
                </c:pt>
                <c:pt idx="6">
                  <c:v>0.23047185901080158</c:v>
                </c:pt>
                <c:pt idx="7">
                  <c:v>0.18908470722001136</c:v>
                </c:pt>
                <c:pt idx="8">
                  <c:v>3.9255258669698694E-2</c:v>
                </c:pt>
                <c:pt idx="9">
                  <c:v>5.2018192154633311E-3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41F-4794-942A-11D7FBAFFE6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'3.SEGMENTATION'!$J$54:$J$63</c:f>
              <c:numCache>
                <c:formatCode>0.0%</c:formatCode>
                <c:ptCount val="10"/>
                <c:pt idx="0">
                  <c:v>2.4870801033591731E-2</c:v>
                </c:pt>
                <c:pt idx="1">
                  <c:v>1.9578612601868415E-2</c:v>
                </c:pt>
                <c:pt idx="2">
                  <c:v>6.4251639833035182E-2</c:v>
                </c:pt>
                <c:pt idx="3">
                  <c:v>0.1345905386603061</c:v>
                </c:pt>
                <c:pt idx="4">
                  <c:v>0.16127509441462931</c:v>
                </c:pt>
                <c:pt idx="5">
                  <c:v>0.15225601272112901</c:v>
                </c:pt>
                <c:pt idx="6">
                  <c:v>0.21196084277479627</c:v>
                </c:pt>
                <c:pt idx="7">
                  <c:v>0.18316438083879943</c:v>
                </c:pt>
                <c:pt idx="8">
                  <c:v>4.1766050486980719E-2</c:v>
                </c:pt>
                <c:pt idx="9">
                  <c:v>6.2860266348638439E-3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41F-4794-942A-11D7FBAFFE6A}"/>
            </c:ext>
          </c:extLst>
        </c:ser>
        <c:ser>
          <c:idx val="4"/>
          <c:order val="4"/>
          <c:tx>
            <c:v>2019</c:v>
          </c:tx>
          <c:spPr>
            <a:solidFill>
              <a:srgbClr val="F0A33C"/>
            </a:solidFill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'3.SEGMENTATION'!$L$54:$L$63</c:f>
              <c:numCache>
                <c:formatCode>0.0%</c:formatCode>
                <c:ptCount val="10"/>
                <c:pt idx="0">
                  <c:v>2.7416686362562042E-2</c:v>
                </c:pt>
                <c:pt idx="1">
                  <c:v>2.0777379085107753E-2</c:v>
                </c:pt>
                <c:pt idx="2">
                  <c:v>6.8369824455856126E-2</c:v>
                </c:pt>
                <c:pt idx="3">
                  <c:v>0.14305665971938722</c:v>
                </c:pt>
                <c:pt idx="4">
                  <c:v>0.16856105369459187</c:v>
                </c:pt>
                <c:pt idx="5">
                  <c:v>0.14943812982101803</c:v>
                </c:pt>
                <c:pt idx="6">
                  <c:v>0.19449517629616897</c:v>
                </c:pt>
                <c:pt idx="7">
                  <c:v>0.18033561805719689</c:v>
                </c:pt>
                <c:pt idx="8">
                  <c:v>4.1726649620764486E-2</c:v>
                </c:pt>
                <c:pt idx="9">
                  <c:v>5.8228228873466407E-3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41F-4794-942A-11D7FBAFFE6A}"/>
            </c:ext>
          </c:extLst>
        </c:ser>
        <c:ser>
          <c:idx val="5"/>
          <c:order val="5"/>
          <c:tx>
            <c:v>2020</c:v>
          </c:tx>
          <c:spPr>
            <a:solidFill>
              <a:srgbClr val="EC8F12"/>
            </a:solidFill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'3.SEGMENTATION'!$N$54:$N$63</c:f>
              <c:numCache>
                <c:formatCode>0.0%</c:formatCode>
                <c:ptCount val="10"/>
                <c:pt idx="0">
                  <c:v>3.5308080308574817E-2</c:v>
                </c:pt>
                <c:pt idx="1">
                  <c:v>2.4683159783545502E-2</c:v>
                </c:pt>
                <c:pt idx="2">
                  <c:v>8.2060556395439202E-2</c:v>
                </c:pt>
                <c:pt idx="3">
                  <c:v>0.15969877220000847</c:v>
                </c:pt>
                <c:pt idx="4">
                  <c:v>0.1850036028653376</c:v>
                </c:pt>
                <c:pt idx="5">
                  <c:v>0.14280062732243526</c:v>
                </c:pt>
                <c:pt idx="6">
                  <c:v>0.16277886884157283</c:v>
                </c:pt>
                <c:pt idx="7">
                  <c:v>0.15974115885103918</c:v>
                </c:pt>
                <c:pt idx="8">
                  <c:v>4.2542068751147973E-2</c:v>
                </c:pt>
                <c:pt idx="9">
                  <c:v>5.3831046808991622E-3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41F-4794-942A-11D7FBAFFE6A}"/>
            </c:ext>
          </c:extLst>
        </c:ser>
        <c:ser>
          <c:idx val="6"/>
          <c:order val="6"/>
          <c:tx>
            <c:v>2021</c:v>
          </c:tx>
          <c:spPr>
            <a:solidFill>
              <a:srgbClr val="C7780F"/>
            </a:solidFill>
            <a:effectLst/>
          </c:spPr>
          <c:invertIfNegative val="0"/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'3.SEGMENTATION'!$P$54:$P$63</c:f>
              <c:numCache>
                <c:formatCode>0.0%</c:formatCode>
                <c:ptCount val="10"/>
                <c:pt idx="0">
                  <c:v>3.0249295921560445E-2</c:v>
                </c:pt>
                <c:pt idx="1">
                  <c:v>2.254541119670983E-2</c:v>
                </c:pt>
                <c:pt idx="2">
                  <c:v>7.7724299274314915E-2</c:v>
                </c:pt>
                <c:pt idx="3">
                  <c:v>0.16450848619410213</c:v>
                </c:pt>
                <c:pt idx="4">
                  <c:v>0.17918610022500708</c:v>
                </c:pt>
                <c:pt idx="5">
                  <c:v>0.14525622494747351</c:v>
                </c:pt>
                <c:pt idx="6">
                  <c:v>0.1579519885559314</c:v>
                </c:pt>
                <c:pt idx="7">
                  <c:v>0.16693737054642446</c:v>
                </c:pt>
                <c:pt idx="8">
                  <c:v>4.93376447272348E-2</c:v>
                </c:pt>
                <c:pt idx="9">
                  <c:v>6.3031784112414129E-3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41F-4794-942A-11D7FBAF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1805887"/>
        <c:axId val="1301807967"/>
      </c:barChart>
      <c:lineChart>
        <c:grouping val="standard"/>
        <c:varyColors val="0"/>
        <c:ser>
          <c:idx val="7"/>
          <c:order val="7"/>
          <c:tx>
            <c:v>QUEBEC 2021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'1.GÉNÉRAL'!$Z$44:$AA$53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'1.GÉNÉRAL'!$AC$44:$AC$53</c:f>
              <c:numCache>
                <c:formatCode>0%</c:formatCode>
                <c:ptCount val="10"/>
                <c:pt idx="0">
                  <c:v>0.14000000000000001</c:v>
                </c:pt>
                <c:pt idx="1">
                  <c:v>0.04</c:v>
                </c:pt>
                <c:pt idx="2">
                  <c:v>0.08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0.15</c:v>
                </c:pt>
                <c:pt idx="7">
                  <c:v>0.11</c:v>
                </c:pt>
                <c:pt idx="8">
                  <c:v>0.06</c:v>
                </c:pt>
                <c:pt idx="9" formatCode="0.0%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1F-4794-942A-11D7FBAF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05887"/>
        <c:axId val="1301807967"/>
      </c:lineChart>
      <c:catAx>
        <c:axId val="13018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7967"/>
        <c:crosses val="autoZero"/>
        <c:auto val="1"/>
        <c:lblAlgn val="ctr"/>
        <c:lblOffset val="100"/>
        <c:noMultiLvlLbl val="0"/>
      </c:catAx>
      <c:valAx>
        <c:axId val="130180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58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/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EMPRUNTEURS</a:t>
            </a:r>
            <a:r>
              <a:rPr lang="fr-CA" baseline="0"/>
              <a:t> HYBRIDES</a:t>
            </a:r>
            <a:endParaRPr lang="fr-CA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'3.SEGMENTATION'!$D$54:$D$63</c:f>
              <c:numCache>
                <c:formatCode>0.0%</c:formatCode>
                <c:ptCount val="10"/>
                <c:pt idx="0">
                  <c:v>2.2654661632297415E-2</c:v>
                </c:pt>
                <c:pt idx="1">
                  <c:v>1.1980830670926517E-2</c:v>
                </c:pt>
                <c:pt idx="2">
                  <c:v>4.204182399070578E-2</c:v>
                </c:pt>
                <c:pt idx="3">
                  <c:v>0.10521347661922742</c:v>
                </c:pt>
                <c:pt idx="4">
                  <c:v>0.14750943944234679</c:v>
                </c:pt>
                <c:pt idx="5">
                  <c:v>0.16591635201858845</c:v>
                </c:pt>
                <c:pt idx="6">
                  <c:v>0.27131135637525416</c:v>
                </c:pt>
                <c:pt idx="7">
                  <c:v>0.19263723496950333</c:v>
                </c:pt>
                <c:pt idx="8">
                  <c:v>3.5906186465291895E-2</c:v>
                </c:pt>
                <c:pt idx="9">
                  <c:v>4.8286378158582631E-3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A-4859-A9EF-8EDEE4AD3EC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'3.SEGMENTATION'!$F$71:$F$80</c:f>
              <c:numCache>
                <c:formatCode>0.0%</c:formatCode>
                <c:ptCount val="10"/>
                <c:pt idx="0">
                  <c:v>1.4767776711216126E-2</c:v>
                </c:pt>
                <c:pt idx="1">
                  <c:v>1.9567304142361366E-2</c:v>
                </c:pt>
                <c:pt idx="2">
                  <c:v>0.14981909473528759</c:v>
                </c:pt>
                <c:pt idx="3">
                  <c:v>0.25836225356272613</c:v>
                </c:pt>
                <c:pt idx="4">
                  <c:v>0.20431219079967511</c:v>
                </c:pt>
                <c:pt idx="5">
                  <c:v>0.13807871224987078</c:v>
                </c:pt>
                <c:pt idx="6">
                  <c:v>0.12914420733958504</c:v>
                </c:pt>
                <c:pt idx="7">
                  <c:v>7.3765044672524552E-2</c:v>
                </c:pt>
                <c:pt idx="8">
                  <c:v>1.1518865834748579E-2</c:v>
                </c:pt>
                <c:pt idx="9">
                  <c:v>6.6454995200472566E-4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A-4859-A9EF-8EDEE4AD3EC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'3.SEGMENTATION'!$H$71:$H$80</c:f>
              <c:numCache>
                <c:formatCode>0.0%</c:formatCode>
                <c:ptCount val="10"/>
                <c:pt idx="0">
                  <c:v>1.2207459364672556E-2</c:v>
                </c:pt>
                <c:pt idx="1">
                  <c:v>2.1177581439266204E-2</c:v>
                </c:pt>
                <c:pt idx="2">
                  <c:v>0.14594995616105752</c:v>
                </c:pt>
                <c:pt idx="3">
                  <c:v>0.26647332568962029</c:v>
                </c:pt>
                <c:pt idx="4">
                  <c:v>0.21157348081203212</c:v>
                </c:pt>
                <c:pt idx="5">
                  <c:v>0.13441694206515142</c:v>
                </c:pt>
                <c:pt idx="6">
                  <c:v>0.11681392055034734</c:v>
                </c:pt>
                <c:pt idx="7">
                  <c:v>7.6751871585620829E-2</c:v>
                </c:pt>
                <c:pt idx="8">
                  <c:v>1.3488905375328791E-2</c:v>
                </c:pt>
                <c:pt idx="9">
                  <c:v>1.1465569569029473E-3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A-4859-A9EF-8EDEE4AD3EC0}"/>
            </c:ext>
          </c:extLst>
        </c:ser>
        <c:ser>
          <c:idx val="3"/>
          <c:order val="3"/>
          <c:tx>
            <c:v>2018</c:v>
          </c:tx>
          <c:spPr>
            <a:solidFill>
              <a:srgbClr val="92D050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'3.SEGMENTATION'!$J$71:$J$80</c:f>
              <c:numCache>
                <c:formatCode>0.0%</c:formatCode>
                <c:ptCount val="10"/>
                <c:pt idx="0">
                  <c:v>1.5442297915607524E-2</c:v>
                </c:pt>
                <c:pt idx="1">
                  <c:v>1.887391967463142E-2</c:v>
                </c:pt>
                <c:pt idx="2">
                  <c:v>0.14139552618200305</c:v>
                </c:pt>
                <c:pt idx="3">
                  <c:v>0.27198779867819012</c:v>
                </c:pt>
                <c:pt idx="4">
                  <c:v>0.20939247585155057</c:v>
                </c:pt>
                <c:pt idx="5">
                  <c:v>0.13179969496695476</c:v>
                </c:pt>
                <c:pt idx="6">
                  <c:v>0.11718352821555668</c:v>
                </c:pt>
                <c:pt idx="7">
                  <c:v>7.8990849008642602E-2</c:v>
                </c:pt>
                <c:pt idx="8">
                  <c:v>1.3662938485002543E-2</c:v>
                </c:pt>
                <c:pt idx="9">
                  <c:v>1.2709710218607015E-3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A-4859-A9EF-8EDEE4AD3EC0}"/>
            </c:ext>
          </c:extLst>
        </c:ser>
        <c:ser>
          <c:idx val="4"/>
          <c:order val="4"/>
          <c:tx>
            <c:v>2019</c:v>
          </c:tx>
          <c:spPr>
            <a:solidFill>
              <a:srgbClr val="00B050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'3.SEGMENTATION'!$L$71:$L$80</c:f>
              <c:numCache>
                <c:formatCode>0.0%</c:formatCode>
                <c:ptCount val="10"/>
                <c:pt idx="0">
                  <c:v>1.4795949305681887E-2</c:v>
                </c:pt>
                <c:pt idx="1">
                  <c:v>2.0799223819052817E-2</c:v>
                </c:pt>
                <c:pt idx="2">
                  <c:v>0.14165302286095446</c:v>
                </c:pt>
                <c:pt idx="3">
                  <c:v>0.27257291856163968</c:v>
                </c:pt>
                <c:pt idx="4">
                  <c:v>0.20696137287005034</c:v>
                </c:pt>
                <c:pt idx="5">
                  <c:v>0.13043478260869565</c:v>
                </c:pt>
                <c:pt idx="6">
                  <c:v>0.11054514583712328</c:v>
                </c:pt>
                <c:pt idx="7">
                  <c:v>8.3985204050694318E-2</c:v>
                </c:pt>
                <c:pt idx="8">
                  <c:v>1.7100236492632346E-2</c:v>
                </c:pt>
                <c:pt idx="9">
                  <c:v>1.1521435934752288E-3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A-4859-A9EF-8EDEE4AD3EC0}"/>
            </c:ext>
          </c:extLst>
        </c:ser>
        <c:ser>
          <c:idx val="5"/>
          <c:order val="5"/>
          <c:tx>
            <c:v>2020</c:v>
          </c:tx>
          <c:spPr>
            <a:solidFill>
              <a:srgbClr val="00863D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'3.SEGMENTATION'!$N$71:$N$80</c:f>
              <c:numCache>
                <c:formatCode>0.0%</c:formatCode>
                <c:ptCount val="10"/>
                <c:pt idx="0">
                  <c:v>1.9739492413052236E-2</c:v>
                </c:pt>
                <c:pt idx="1">
                  <c:v>1.3831072915267893E-2</c:v>
                </c:pt>
                <c:pt idx="2">
                  <c:v>0.11440848663891499</c:v>
                </c:pt>
                <c:pt idx="3">
                  <c:v>0.2698402041090372</c:v>
                </c:pt>
                <c:pt idx="4">
                  <c:v>0.22116288438297302</c:v>
                </c:pt>
                <c:pt idx="5">
                  <c:v>0.13528937827313012</c:v>
                </c:pt>
                <c:pt idx="6">
                  <c:v>0.11064858332214314</c:v>
                </c:pt>
                <c:pt idx="7">
                  <c:v>9.2789042567476832E-2</c:v>
                </c:pt>
                <c:pt idx="8">
                  <c:v>2.0142339196992078E-2</c:v>
                </c:pt>
                <c:pt idx="9">
                  <c:v>2.148516181012488E-3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A-4859-A9EF-8EDEE4AD3EC0}"/>
            </c:ext>
          </c:extLst>
        </c:ser>
        <c:ser>
          <c:idx val="6"/>
          <c:order val="6"/>
          <c:tx>
            <c:v>2021</c:v>
          </c:tx>
          <c:spPr>
            <a:solidFill>
              <a:srgbClr val="00642D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'3.SEGMENTATION'!$P$71:$P$80</c:f>
              <c:numCache>
                <c:formatCode>0.0%</c:formatCode>
                <c:ptCount val="10"/>
                <c:pt idx="0">
                  <c:v>1.6451233842538191E-2</c:v>
                </c:pt>
                <c:pt idx="1">
                  <c:v>1.5637711289885201E-2</c:v>
                </c:pt>
                <c:pt idx="2">
                  <c:v>0.11091024134502396</c:v>
                </c:pt>
                <c:pt idx="3">
                  <c:v>0.26349091566482868</c:v>
                </c:pt>
                <c:pt idx="4">
                  <c:v>0.21874717526891441</c:v>
                </c:pt>
                <c:pt idx="5">
                  <c:v>0.13459278676669981</c:v>
                </c:pt>
                <c:pt idx="6">
                  <c:v>0.11362198318720058</c:v>
                </c:pt>
                <c:pt idx="7">
                  <c:v>9.7713097713097719E-2</c:v>
                </c:pt>
                <c:pt idx="8">
                  <c:v>2.5671156105938713E-2</c:v>
                </c:pt>
                <c:pt idx="9">
                  <c:v>3.1636988158727291E-3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A-4859-A9EF-8EDEE4AD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1805887"/>
        <c:axId val="1301807967"/>
      </c:barChart>
      <c:lineChart>
        <c:grouping val="standard"/>
        <c:varyColors val="0"/>
        <c:ser>
          <c:idx val="7"/>
          <c:order val="7"/>
          <c:tx>
            <c:v>QUEBEC 2021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'1.GÉNÉRAL'!$AC$44:$AC$53</c:f>
              <c:numCache>
                <c:formatCode>0%</c:formatCode>
                <c:ptCount val="10"/>
                <c:pt idx="0">
                  <c:v>0.14000000000000001</c:v>
                </c:pt>
                <c:pt idx="1">
                  <c:v>0.04</c:v>
                </c:pt>
                <c:pt idx="2">
                  <c:v>0.08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0.15</c:v>
                </c:pt>
                <c:pt idx="7">
                  <c:v>0.11</c:v>
                </c:pt>
                <c:pt idx="8">
                  <c:v>0.06</c:v>
                </c:pt>
                <c:pt idx="9" formatCode="0.0%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5A-4859-A9EF-8EDEE4AD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05887"/>
        <c:axId val="1301807967"/>
      </c:lineChart>
      <c:catAx>
        <c:axId val="13018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7967"/>
        <c:crosses val="autoZero"/>
        <c:auto val="1"/>
        <c:lblAlgn val="ctr"/>
        <c:lblOffset val="100"/>
        <c:noMultiLvlLbl val="0"/>
      </c:catAx>
      <c:valAx>
        <c:axId val="130180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58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/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EMPRUNTEURS</a:t>
            </a:r>
            <a:r>
              <a:rPr lang="en-US" baseline="0"/>
              <a:t> PHYSIQUES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999064341522015"/>
          <c:y val="0.18253471038737362"/>
          <c:w val="0.52614809851305866"/>
          <c:h val="0.73825734412016653"/>
        </c:manualLayout>
      </c:layout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0-49E2-89B7-605272F6334A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159-41AE-B7B4-C6C91BE41C83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'3.SEGMENTATION'!$B$193:$B$194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</c:strRef>
          </c:cat>
          <c:val>
            <c:numRef>
              <c:f>'3.SEGMENTATION'!$P$193:$P$194</c:f>
              <c:numCache>
                <c:formatCode>0.0%</c:formatCode>
                <c:ptCount val="2"/>
                <c:pt idx="0">
                  <c:v>0.53003543918226281</c:v>
                </c:pt>
                <c:pt idx="1">
                  <c:v>0.46996456081773719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59-41AE-B7B4-C6C91BE4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3960-49E2-89B7-605272F6334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D159-41AE-B7B4-C6C91BE41C83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'3.SEGMENTATION'!$B$193:$B$194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'3.SEGMENTATION'!$D$193:$D$194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0.5484837223967659</c:v>
                      </c:pt>
                      <c:pt idx="1">
                        <c:v>0.45151627760323415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159-41AE-B7B4-C6C91BE41C8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3960-49E2-89B7-605272F6334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D159-41AE-B7B4-C6C91BE41C83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'3.SEGMENTATION'!$B$193:$B$194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'3.SEGMENTATION'!$F$193:$F$194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0.5459886240203693</c:v>
                      </c:pt>
                      <c:pt idx="1">
                        <c:v>0.4540113759796307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159-41AE-B7B4-C6C91BE41C8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3960-49E2-89B7-605272F6334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D159-41AE-B7B4-C6C91BE41C83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'3.SEGMENTATION'!$B$193:$B$194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'3.SEGMENTATION'!$H$193:$H$194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0.54509610051366142</c:v>
                      </c:pt>
                      <c:pt idx="1">
                        <c:v>0.45490389948633853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59-41AE-B7B4-C6C91BE41C8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960-49E2-89B7-605272F6334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D159-41AE-B7B4-C6C91BE41C83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'3.SEGMENTATION'!$B$193:$B$194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'3.SEGMENTATION'!$J$193:$J$194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0.54137559071296482</c:v>
                      </c:pt>
                      <c:pt idx="1">
                        <c:v>0.45862440928703513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59-41AE-B7B4-C6C91BE41C8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960-49E2-89B7-605272F6334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D159-41AE-B7B4-C6C91BE41C83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'3.SEGMENTATION'!$B$193:$B$194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'3.SEGMENTATION'!$L$193:$L$194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0.53913397583819733</c:v>
                      </c:pt>
                      <c:pt idx="1">
                        <c:v>0.46086602416180261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159-41AE-B7B4-C6C91BE41C8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960-49E2-89B7-605272F6334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D159-41AE-B7B4-C6C91BE41C83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'3.SEGMENTATION'!$B$193:$B$194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'3.SEGMENTATION'!$N$193:$N$194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0.52105662011475584</c:v>
                      </c:pt>
                      <c:pt idx="1">
                        <c:v>0.4789433798852441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159-41AE-B7B4-C6C91BE41C8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EMPRUNTEURS</a:t>
            </a:r>
            <a:r>
              <a:rPr lang="en-US" baseline="0"/>
              <a:t> NUMÉRIQUES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B99-4893-BBF1-23E9F3044D16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AB99-4893-BBF1-23E9F3044D16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'3.SEGMENTATION'!$B$203:$B$204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</c:strRef>
          </c:cat>
          <c:val>
            <c:numRef>
              <c:f>'3.SEGMENTATION'!$P$203:$P$204</c:f>
              <c:numCache>
                <c:formatCode>0.0%</c:formatCode>
                <c:ptCount val="2"/>
                <c:pt idx="0">
                  <c:v>0.6879150066401063</c:v>
                </c:pt>
                <c:pt idx="1">
                  <c:v>0.31208499335989376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B99-4893-BBF1-23E9F3044D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AB99-4893-BBF1-23E9F3044D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AB99-4893-BBF1-23E9F3044D16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'3.SEGMENTATION'!$B$203:$B$204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'3.SEGMENTATION'!$D$203:$D$204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0.6974741676234214</c:v>
                      </c:pt>
                      <c:pt idx="1">
                        <c:v>0.30252583237657865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AB99-4893-BBF1-23E9F3044D1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AB99-4893-BBF1-23E9F3044D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AB99-4893-BBF1-23E9F3044D16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'3.SEGMENTATION'!$B$203:$B$204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'3.SEGMENTATION'!$F$203:$F$204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0.69717104887925629</c:v>
                      </c:pt>
                      <c:pt idx="1">
                        <c:v>0.30282895112074376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B99-4893-BBF1-23E9F3044D1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AB99-4893-BBF1-23E9F3044D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AB99-4893-BBF1-23E9F3044D16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'3.SEGMENTATION'!$B$203:$B$204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'3.SEGMENTATION'!$H$203:$H$204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0.69449686336512473</c:v>
                      </c:pt>
                      <c:pt idx="1">
                        <c:v>0.30550313663487527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B99-4893-BBF1-23E9F3044D1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AB99-4893-BBF1-23E9F3044D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AB99-4893-BBF1-23E9F3044D16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'3.SEGMENTATION'!$B$203:$B$204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'3.SEGMENTATION'!$J$203:$J$204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0.68143104339423355</c:v>
                      </c:pt>
                      <c:pt idx="1">
                        <c:v>0.3185689566057664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B99-4893-BBF1-23E9F3044D1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spPr>
                  <a:solidFill>
                    <a:schemeClr val="accent2">
                      <a:lumMod val="20000"/>
                      <a:lumOff val="80000"/>
                    </a:schemeClr>
                  </a:solidFill>
                </c:spPr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AB99-4893-BBF1-23E9F3044D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AB99-4893-BBF1-23E9F3044D16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'3.SEGMENTATION'!$B$203:$B$204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'3.SEGMENTATION'!$L$203:$L$204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0.67873991188740301</c:v>
                      </c:pt>
                      <c:pt idx="1">
                        <c:v>0.32126008811259699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B99-4893-BBF1-23E9F3044D1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AB99-4893-BBF1-23E9F3044D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AB99-4893-BBF1-23E9F3044D16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'3.SEGMENTATION'!$B$203:$B$204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'3.SEGMENTATION'!$N$203:$N$204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0.68469524888666367</c:v>
                      </c:pt>
                      <c:pt idx="1">
                        <c:v>0.31530475111333633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B99-4893-BBF1-23E9F3044D1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EMPRUNTEURS</a:t>
            </a:r>
            <a:r>
              <a:rPr lang="en-US" baseline="0"/>
              <a:t> HYBRIDES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3C7D-4452-94EB-95CBEA3D2C0F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3C7D-4452-94EB-95CBEA3D2C0F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'3.SEGMENTATION'!$B$212:$B$213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</c:strRef>
          </c:cat>
          <c:val>
            <c:numRef>
              <c:f>'3.SEGMENTATION'!$P$212:$P$213</c:f>
              <c:numCache>
                <c:formatCode>0.0%</c:formatCode>
                <c:ptCount val="2"/>
                <c:pt idx="0">
                  <c:v>0.61050072046109505</c:v>
                </c:pt>
                <c:pt idx="1">
                  <c:v>0.3894992795389049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3C7D-4452-94EB-95CBEA3D2C0F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3C7D-4452-94EB-95CBEA3D2C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3C7D-4452-94EB-95CBEA3D2C0F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'3.SEGMENTATION'!$B$212:$B$213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'3.SEGMENTATION'!$D$212:$D$213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0.61125518672199175</c:v>
                      </c:pt>
                      <c:pt idx="1">
                        <c:v>0.38874481327800831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3C7D-4452-94EB-95CBEA3D2C0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3C7D-4452-94EB-95CBEA3D2C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3C7D-4452-94EB-95CBEA3D2C0F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'3.SEGMENTATION'!$B$212:$B$213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'3.SEGMENTATION'!$F$212:$F$213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0.61251468860164515</c:v>
                      </c:pt>
                      <c:pt idx="1">
                        <c:v>0.3874853113983549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C7D-4452-94EB-95CBEA3D2C0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explosion val="2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3C7D-4452-94EB-95CBEA3D2C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3C7D-4452-94EB-95CBEA3D2C0F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'3.SEGMENTATION'!$B$212:$B$213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'3.SEGMENTATION'!$H$212:$H$213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0.60997244808816609</c:v>
                      </c:pt>
                      <c:pt idx="1">
                        <c:v>0.39002755191183386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C7D-4452-94EB-95CBEA3D2C0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C7D-4452-94EB-95CBEA3D2C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C7D-4452-94EB-95CBEA3D2C0F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'3.SEGMENTATION'!$B$212:$B$213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'3.SEGMENTATION'!$J$212:$J$213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0.61007957559681703</c:v>
                      </c:pt>
                      <c:pt idx="1">
                        <c:v>0.38992042440318303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C7D-4452-94EB-95CBEA3D2C0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</c:spPr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3C7D-4452-94EB-95CBEA3D2C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3C7D-4452-94EB-95CBEA3D2C0F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'3.SEGMENTATION'!$B$212:$B$213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'3.SEGMENTATION'!$L$212:$L$213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0.61129168171421688</c:v>
                      </c:pt>
                      <c:pt idx="1">
                        <c:v>0.38870831828578306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3C7D-4452-94EB-95CBEA3D2C0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</c:spPr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C7D-4452-94EB-95CBEA3D2C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C7D-4452-94EB-95CBEA3D2C0F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'3.SEGMENTATION'!$B$212:$B$213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'3.SEGMENTATION'!$N$212:$N$213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0.60987505846194967</c:v>
                      </c:pt>
                      <c:pt idx="1">
                        <c:v>0.39012494153805038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3C7D-4452-94EB-95CBEA3D2C0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EMPRUNTEURS DE MONTRÉAL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4065421994602196"/>
          <c:y val="0.1639301961904896"/>
          <c:w val="0.3549983599999314"/>
          <c:h val="0.72712002292233191"/>
        </c:manualLayout>
      </c:layout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1E-4E3E-84F1-2939FB9B13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1E-4E3E-84F1-2939FB9B13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494-42DA-B184-76E2F0A8BE7C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'3.SEGMENTATION'!$B$311:$B$313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HYBRIDE</c:v>
                </c:pt>
              </c:strCache>
            </c:strRef>
          </c:cat>
          <c:val>
            <c:numRef>
              <c:f>'3.SEGMENTATION'!$P$311:$P$313</c:f>
              <c:numCache>
                <c:formatCode>0.0%</c:formatCode>
                <c:ptCount val="3"/>
                <c:pt idx="0">
                  <c:v>0.46986149398238419</c:v>
                </c:pt>
                <c:pt idx="1">
                  <c:v>0.38136219995965842</c:v>
                </c:pt>
                <c:pt idx="2">
                  <c:v>0.14877630605795739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94-42DA-B184-76E2F0A8BE7C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AE1E-4E3E-84F1-2939FB9B13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AE1E-4E3E-84F1-2939FB9B13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3494-42DA-B184-76E2F0A8BE7C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'3.SEGMENTATION'!$D$311:$D$313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0.81734886504903537</c:v>
                      </c:pt>
                      <c:pt idx="1">
                        <c:v>8.1495464800405176E-2</c:v>
                      </c:pt>
                      <c:pt idx="2">
                        <c:v>0.10115567015055942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494-42DA-B184-76E2F0A8BE7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3494-42DA-B184-76E2F0A8BE7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AE1E-4E3E-84F1-2939FB9B13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3494-42DA-B184-76E2F0A8BE7C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'3.SEGMENTATION'!$F$311:$F$313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0.78468800606415601</c:v>
                      </c:pt>
                      <c:pt idx="1">
                        <c:v>9.7405505978017434E-2</c:v>
                      </c:pt>
                      <c:pt idx="2">
                        <c:v>0.11790648795782654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494-42DA-B184-76E2F0A8BE7C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explosion val="1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3494-42DA-B184-76E2F0A8BE7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AE1E-4E3E-84F1-2939FB9B13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3494-42DA-B184-76E2F0A8BE7C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'3.SEGMENTATION'!$H$311:$H$313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0.7590513707987977</c:v>
                      </c:pt>
                      <c:pt idx="1">
                        <c:v>0.11162218781309773</c:v>
                      </c:pt>
                      <c:pt idx="2">
                        <c:v>0.12932644138810456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494-42DA-B184-76E2F0A8BE7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AE1E-4E3E-84F1-2939FB9B13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AE1E-4E3E-84F1-2939FB9B13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3494-42DA-B184-76E2F0A8BE7C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'3.SEGMENTATION'!$J$311:$J$313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0.72252050880265462</c:v>
                      </c:pt>
                      <c:pt idx="1">
                        <c:v>0.13671766983132086</c:v>
                      </c:pt>
                      <c:pt idx="2">
                        <c:v>0.14076182136602453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94-42DA-B184-76E2F0A8BE7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AE1E-4E3E-84F1-2939FB9B13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AE1E-4E3E-84F1-2939FB9B13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3494-42DA-B184-76E2F0A8BE7C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'3.SEGMENTATION'!$L$311:$L$313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0.6832133821609695</c:v>
                      </c:pt>
                      <c:pt idx="1">
                        <c:v>0.16769289419266892</c:v>
                      </c:pt>
                      <c:pt idx="2">
                        <c:v>0.14909372364636161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494-42DA-B184-76E2F0A8BE7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AE1E-4E3E-84F1-2939FB9B13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AE1E-4E3E-84F1-2939FB9B13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3494-42DA-B184-76E2F0A8BE7C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'3.SEGMENTATION'!$N$311:$N$313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0.45269072898838286</c:v>
                      </c:pt>
                      <c:pt idx="1">
                        <c:v>0.36729624524786819</c:v>
                      </c:pt>
                      <c:pt idx="2">
                        <c:v>0.180013025763749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94-42DA-B184-76E2F0A8BE7C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RÉPARTITION</a:t>
            </a:r>
            <a:r>
              <a:rPr lang="fr-CA" sz="1200" baseline="0"/>
              <a:t> DES EMPRUNTS À MONTRÉAL</a:t>
            </a:r>
            <a:endParaRPr lang="fr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B-4A3C-8A4B-F30198C08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B-4A3C-8A4B-F30198C08B0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B-4A3C-8A4B-F30198C08B04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'3.SEGMENTATION'!$B$311:$B$313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HYBRIDE</c:v>
                </c:pt>
              </c:strCache>
            </c:strRef>
          </c:cat>
          <c:val>
            <c:numRef>
              <c:f>'3.SEGMENTATION'!$P$338:$P$340</c:f>
              <c:numCache>
                <c:formatCode>0.0%</c:formatCode>
                <c:ptCount val="3"/>
                <c:pt idx="0">
                  <c:v>0.40734906389115427</c:v>
                </c:pt>
                <c:pt idx="1">
                  <c:v>0.3236411662712978</c:v>
                </c:pt>
                <c:pt idx="2">
                  <c:v>0.26900976983754793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EB-4A3C-8A4B-F30198C08B04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49EB-4A3C-8A4B-F30198C08B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49EB-4A3C-8A4B-F30198C08B0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49EB-4A3C-8A4B-F30198C08B04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'3.SEGMENTATION'!$D$338:$D$340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0.74196099292814</c:v>
                      </c:pt>
                      <c:pt idx="1">
                        <c:v>6.9326309269126432E-2</c:v>
                      </c:pt>
                      <c:pt idx="2">
                        <c:v>0.18871269780273353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49EB-4A3C-8A4B-F30198C08B0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49EB-4A3C-8A4B-F30198C08B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49EB-4A3C-8A4B-F30198C08B0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49EB-4A3C-8A4B-F30198C08B04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'3.SEGMENTATION'!$F$338:$F$340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0.70109552478399206</c:v>
                      </c:pt>
                      <c:pt idx="1">
                        <c:v>8.2526024183039601E-2</c:v>
                      </c:pt>
                      <c:pt idx="2">
                        <c:v>0.21637845103296829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9EB-4A3C-8A4B-F30198C08B04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49EB-4A3C-8A4B-F30198C08B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49EB-4A3C-8A4B-F30198C08B0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49EB-4A3C-8A4B-F30198C08B04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'3.SEGMENTATION'!$H$338:$H$340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0.66276230953367854</c:v>
                      </c:pt>
                      <c:pt idx="1">
                        <c:v>0.10341918820310325</c:v>
                      </c:pt>
                      <c:pt idx="2">
                        <c:v>0.23381850226321818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49EB-4A3C-8A4B-F30198C08B0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49EB-4A3C-8A4B-F30198C08B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9EB-4A3C-8A4B-F30198C08B0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9EB-4A3C-8A4B-F30198C08B04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'3.SEGMENTATION'!$J$338:$J$340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0.62714996771724207</c:v>
                      </c:pt>
                      <c:pt idx="1">
                        <c:v>0.12113473725739962</c:v>
                      </c:pt>
                      <c:pt idx="2">
                        <c:v>0.25171529502535828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49EB-4A3C-8A4B-F30198C08B0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49EB-4A3C-8A4B-F30198C08B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49EB-4A3C-8A4B-F30198C08B0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49EB-4A3C-8A4B-F30198C08B04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'3.SEGMENTATION'!$L$338:$L$340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0.58316383544345163</c:v>
                      </c:pt>
                      <c:pt idx="1">
                        <c:v>0.15234087885785891</c:v>
                      </c:pt>
                      <c:pt idx="2">
                        <c:v>0.26449528569868941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49EB-4A3C-8A4B-F30198C08B04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EB-4A3C-8A4B-F30198C08B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49EB-4A3C-8A4B-F30198C08B0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49EB-4A3C-8A4B-F30198C08B04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'3.SEGMENTATION'!$B$311:$B$313</c15:sqref>
                        </c15:formulaRef>
                      </c:ext>
                    </c:extLst>
                    <c:strCache>
                      <c:ptCount val="3"/>
                      <c:pt idx="0">
                        <c:v>PHYSIQUE</c:v>
                      </c:pt>
                      <c:pt idx="1">
                        <c:v>NUMÉRIQUE</c:v>
                      </c:pt>
                      <c:pt idx="2">
                        <c:v>HYBRIDE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'3.SEGMENTATION'!$N$338:$N$340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0.30908352069352424</c:v>
                      </c:pt>
                      <c:pt idx="1">
                        <c:v>0.35558048951138455</c:v>
                      </c:pt>
                      <c:pt idx="2">
                        <c:v>0.33533598979509122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49EB-4A3C-8A4B-F30198C08B0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/>
              <a:t>RÉPARTITION</a:t>
            </a:r>
            <a:r>
              <a:rPr lang="en-US" sz="1100" b="0" baseline="0"/>
              <a:t> DES EMPRUNTEURS PHYSIQUES SELON LA LANGUE </a:t>
            </a:r>
            <a:endParaRPr lang="en-US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465843320501476"/>
          <c:y val="0.21500924829527693"/>
          <c:w val="0.33715973361376428"/>
          <c:h val="0.57938574009119215"/>
        </c:manualLayout>
      </c:layout>
      <c:pieChart>
        <c:varyColors val="1"/>
        <c:ser>
          <c:idx val="6"/>
          <c:order val="6"/>
          <c:tx>
            <c:v>2021</c:v>
          </c:tx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D043-4924-9FCB-207A580AAB76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4-D043-4924-9FCB-207A580AA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'3.SEGMENTATION'!$B$276:$B$277</c:f>
              <c:strCache>
                <c:ptCount val="2"/>
                <c:pt idx="0">
                  <c:v>FRANÇAIS</c:v>
                </c:pt>
                <c:pt idx="1">
                  <c:v>ANGLAIS</c:v>
                </c:pt>
              </c:strCache>
              <c:extLst xmlns:c15="http://schemas.microsoft.com/office/drawing/2012/chart"/>
            </c:strRef>
          </c:cat>
          <c:val>
            <c:numRef>
              <c:f>'3.SEGMENTATION'!$P$276:$P$277</c:f>
              <c:numCache>
                <c:formatCode>0.0%</c:formatCode>
                <c:ptCount val="2"/>
                <c:pt idx="0">
                  <c:v>0.92109601500767435</c:v>
                </c:pt>
                <c:pt idx="1">
                  <c:v>7.8903984992325621E-2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D043-4924-9FCB-207A580AAB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D043-4924-9FCB-207A580AAB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D043-4924-9FCB-207A580AAB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'3.SEGMENTATION'!$D$276:$D$277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0.93516893617966546</c:v>
                      </c:pt>
                      <c:pt idx="1">
                        <c:v>6.4831063820334545E-2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43-4924-9FCB-207A580AAB7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spPr>
                  <a:solidFill>
                    <a:schemeClr val="accent5"/>
                  </a:solidFill>
                </c:spPr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EFCB-49CA-BC94-5C8EDDB5E3D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D043-4924-9FCB-207A580AAB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'3.SEGMENTATION'!$F$276:$F$277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0.93343462596544535</c:v>
                      </c:pt>
                      <c:pt idx="1">
                        <c:v>6.6565374034554606E-2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43-4924-9FCB-207A580AAB7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D043-4924-9FCB-207A580AAB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D043-4924-9FCB-207A580AAB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'3.SEGMENTATION'!$H$276:$H$277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0.92572764825981668</c:v>
                      </c:pt>
                      <c:pt idx="1">
                        <c:v>7.4272351740183276E-2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43-4924-9FCB-207A580AAB7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D043-4924-9FCB-207A580AAB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D043-4924-9FCB-207A580AAB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'3.SEGMENTATION'!$J$276:$J$277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0.91926723974224256</c:v>
                      </c:pt>
                      <c:pt idx="1">
                        <c:v>8.0732760257757413E-2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43-4924-9FCB-207A580AAB7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D043-4924-9FCB-207A580AAB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D043-4924-9FCB-207A580AAB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'3.SEGMENTATION'!$L$276:$L$277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0.91330995905039747</c:v>
                      </c:pt>
                      <c:pt idx="1">
                        <c:v>8.6690040949602545E-2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043-4924-9FCB-207A580AAB7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043-4924-9FCB-207A580AAB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D043-4924-9FCB-207A580AAB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'3.SEGMENTATION'!$B$276:$B$277</c15:sqref>
                        </c15:formulaRef>
                      </c:ext>
                    </c:extLst>
                    <c:strCache>
                      <c:ptCount val="2"/>
                      <c:pt idx="0">
                        <c:v>FRANÇAIS</c:v>
                      </c:pt>
                      <c:pt idx="1">
                        <c:v>ANGLAIS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'3.SEGMENTATION'!$N$276:$N$277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0.91777075644531769</c:v>
                      </c:pt>
                      <c:pt idx="1">
                        <c:v>8.2229243554682308E-2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043-4924-9FCB-207A580AAB7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Répartition</a:t>
            </a:r>
            <a:r>
              <a:rPr lang="fr-CA" sz="1200" b="1" baseline="0"/>
              <a:t> du panier d'emprunt des emprunteurs physiques  selon la langue de l'ouvrage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74C-4E2D-952A-724F291AE7D1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74C-4E2D-952A-724F291AE7D1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74C-4E2D-952A-724F291AE7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'3.SEGMENTATION'!$B$532:$B$534</c:f>
              <c:strCache>
                <c:ptCount val="3"/>
                <c:pt idx="0">
                  <c:v>FRANÇAIS</c:v>
                </c:pt>
                <c:pt idx="1">
                  <c:v>ANGLAIS</c:v>
                </c:pt>
                <c:pt idx="2">
                  <c:v>AUTRES</c:v>
                </c:pt>
              </c:strCache>
            </c:strRef>
          </c:cat>
          <c:val>
            <c:numRef>
              <c:f>'3.SEGMENTATION'!$I$532:$I$534</c:f>
              <c:numCache>
                <c:formatCode>0.0%</c:formatCode>
                <c:ptCount val="3"/>
                <c:pt idx="0">
                  <c:v>0.70499999999999996</c:v>
                </c:pt>
                <c:pt idx="1">
                  <c:v>0.26800000000000002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4C-4E2D-952A-724F291A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874C-4E2D-952A-724F291AE7D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874C-4E2D-952A-724F291AE7D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4-874C-4E2D-952A-724F291AE7D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'3.SEGMENTATION'!$C$532:$C$534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0.69199999999999995</c:v>
                      </c:pt>
                      <c:pt idx="1">
                        <c:v>0.27500000000000002</c:v>
                      </c:pt>
                      <c:pt idx="2">
                        <c:v>2.9000000000000001E-2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74C-4E2D-952A-724F291AE7D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874C-4E2D-952A-724F291AE7D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874C-4E2D-952A-724F291AE7D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874C-4E2D-952A-724F291AE7D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'3.SEGMENTATION'!$D$532:$D$534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0.69199999999999995</c:v>
                      </c:pt>
                      <c:pt idx="1">
                        <c:v>0.27400000000000002</c:v>
                      </c:pt>
                      <c:pt idx="2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4C-4E2D-952A-724F291AE7D1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874C-4E2D-952A-724F291AE7D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874C-4E2D-952A-724F291AE7D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874C-4E2D-952A-724F291AE7D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'3.SEGMENTATION'!$E$532:$E$534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</c:v>
                      </c:pt>
                      <c:pt idx="1">
                        <c:v>0.27600000000000002</c:v>
                      </c:pt>
                      <c:pt idx="2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74C-4E2D-952A-724F291AE7D1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874C-4E2D-952A-724F291AE7D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874C-4E2D-952A-724F291AE7D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874C-4E2D-952A-724F291AE7D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'3.SEGMENTATION'!$F$532:$F$534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0.69199999999999995</c:v>
                      </c:pt>
                      <c:pt idx="1">
                        <c:v>0.27500000000000002</c:v>
                      </c:pt>
                      <c:pt idx="2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4C-4E2D-952A-724F291AE7D1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4-874C-4E2D-952A-724F291AE7D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874C-4E2D-952A-724F291AE7D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874C-4E2D-952A-724F291AE7D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'3.SEGMENTATION'!$G$532:$G$534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0.69699999999999995</c:v>
                      </c:pt>
                      <c:pt idx="1">
                        <c:v>0.27100000000000002</c:v>
                      </c:pt>
                      <c:pt idx="2">
                        <c:v>2.9000000000000001E-2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74C-4E2D-952A-724F291AE7D1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874C-4E2D-952A-724F291AE7D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874C-4E2D-952A-724F291AE7D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874C-4E2D-952A-724F291AE7D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'3.SEGMENTATION'!$H$532:$H$534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0.69299999999999995</c:v>
                      </c:pt>
                      <c:pt idx="1">
                        <c:v>0.27800000000000002</c:v>
                      </c:pt>
                      <c:pt idx="2">
                        <c:v>2.7E-2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4C-4E2D-952A-724F291AE7D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Répartition</a:t>
            </a:r>
            <a:r>
              <a:rPr lang="fr-CA" sz="1200" b="1" baseline="0"/>
              <a:t> du panier d'emprunt des emprunteurs numériques  selon la langue de l'ouvrage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95-410F-ABC0-7CE178E48716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95-410F-ABC0-7CE178E48716}"/>
              </c:ext>
            </c:extLst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95-410F-ABC0-7CE178E487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'3.SEGMENTATION'!$B$532:$B$534</c:f>
              <c:strCache>
                <c:ptCount val="3"/>
                <c:pt idx="0">
                  <c:v>FRANÇAIS</c:v>
                </c:pt>
                <c:pt idx="1">
                  <c:v>ANGLAIS</c:v>
                </c:pt>
                <c:pt idx="2">
                  <c:v>AUTRES</c:v>
                </c:pt>
              </c:strCache>
            </c:strRef>
          </c:cat>
          <c:val>
            <c:numRef>
              <c:f>'3.SEGMENTATION'!$I$541:$I$543</c:f>
              <c:numCache>
                <c:formatCode>0.0%</c:formatCode>
                <c:ptCount val="3"/>
                <c:pt idx="0">
                  <c:v>0.755</c:v>
                </c:pt>
                <c:pt idx="1">
                  <c:v>0.24199999999999999</c:v>
                </c:pt>
                <c:pt idx="2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95-410F-ABC0-7CE178E487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2595-410F-ABC0-7CE178E487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2595-410F-ABC0-7CE178E487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595-410F-ABC0-7CE178E4871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'3.SEGMENTATION'!$C$541:$C$543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0.81200000000000006</c:v>
                      </c:pt>
                      <c:pt idx="1">
                        <c:v>0.185</c:v>
                      </c:pt>
                      <c:pt idx="2">
                        <c:v>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2595-410F-ABC0-7CE178E4871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2595-410F-ABC0-7CE178E487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2595-410F-ABC0-7CE178E487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2595-410F-ABC0-7CE178E4871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'3.SEGMENTATION'!$D$541:$D$543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0.79200000000000004</c:v>
                      </c:pt>
                      <c:pt idx="1">
                        <c:v>0.20499999999999999</c:v>
                      </c:pt>
                      <c:pt idx="2">
                        <c:v>3.0000000000000001E-3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595-410F-ABC0-7CE178E4871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2595-410F-ABC0-7CE178E487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2595-410F-ABC0-7CE178E487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2595-410F-ABC0-7CE178E4871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'3.SEGMENTATION'!$E$541:$E$543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0.78300000000000003</c:v>
                      </c:pt>
                      <c:pt idx="1">
                        <c:v>0.214</c:v>
                      </c:pt>
                      <c:pt idx="2">
                        <c:v>2E-3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595-410F-ABC0-7CE178E4871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595-410F-ABC0-7CE178E487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2595-410F-ABC0-7CE178E487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2595-410F-ABC0-7CE178E4871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'3.SEGMENTATION'!$F$541:$F$543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0.76600000000000001</c:v>
                      </c:pt>
                      <c:pt idx="1">
                        <c:v>0.23100000000000001</c:v>
                      </c:pt>
                      <c:pt idx="2">
                        <c:v>2E-3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2595-410F-ABC0-7CE178E4871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2595-410F-ABC0-7CE178E487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595-410F-ABC0-7CE178E487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595-410F-ABC0-7CE178E4871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'3.SEGMENTATION'!$G$541:$G$543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0.753</c:v>
                      </c:pt>
                      <c:pt idx="1">
                        <c:v>0.24399999999999999</c:v>
                      </c:pt>
                      <c:pt idx="2">
                        <c:v>3.0000000000000001E-3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2595-410F-ABC0-7CE178E4871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2595-410F-ABC0-7CE178E487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2595-410F-ABC0-7CE178E487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2595-410F-ABC0-7CE178E4871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'3.SEGMENTATION'!$H$541:$H$543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0.77</c:v>
                      </c:pt>
                      <c:pt idx="1">
                        <c:v>0.22600000000000001</c:v>
                      </c:pt>
                      <c:pt idx="2">
                        <c:v>3.0000000000000001E-3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2595-410F-ABC0-7CE178E4871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Répartition</a:t>
            </a:r>
            <a:r>
              <a:rPr lang="fr-CA" sz="1200" b="1" baseline="0"/>
              <a:t> du panier d'emprunt des emprunteurs hybrides  selon la langue de l'ouvrage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49-453D-98F6-99816B04C92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49-453D-98F6-99816B04C92C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49-453D-98F6-99816B04C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'3.SEGMENTATION'!$B$532:$B$534</c:f>
              <c:strCache>
                <c:ptCount val="3"/>
                <c:pt idx="0">
                  <c:v>FRANÇAIS</c:v>
                </c:pt>
                <c:pt idx="1">
                  <c:v>ANGLAIS</c:v>
                </c:pt>
                <c:pt idx="2">
                  <c:v>AUTRES</c:v>
                </c:pt>
              </c:strCache>
            </c:strRef>
          </c:cat>
          <c:val>
            <c:numRef>
              <c:f>'3.SEGMENTATION'!$I$548:$I$550</c:f>
              <c:numCache>
                <c:formatCode>0.0%</c:formatCode>
                <c:ptCount val="3"/>
                <c:pt idx="0">
                  <c:v>0.69699999999999995</c:v>
                </c:pt>
                <c:pt idx="1">
                  <c:v>0.29099999999999998</c:v>
                </c:pt>
                <c:pt idx="2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49-453D-98F6-99816B04C9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DC49-453D-98F6-99816B04C92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DC49-453D-98F6-99816B04C92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DC49-453D-98F6-99816B04C92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'3.SEGMENTATION'!$C$548:$C$550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0.68899999999999995</c:v>
                      </c:pt>
                      <c:pt idx="1">
                        <c:v>0.29599999999999999</c:v>
                      </c:pt>
                      <c:pt idx="2">
                        <c:v>1.4E-2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DC49-453D-98F6-99816B04C92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DC49-453D-98F6-99816B04C92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C49-453D-98F6-99816B04C92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C49-453D-98F6-99816B04C92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'3.SEGMENTATION'!$D$548:$D$550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0.67600000000000005</c:v>
                      </c:pt>
                      <c:pt idx="1">
                        <c:v>0.308</c:v>
                      </c:pt>
                      <c:pt idx="2">
                        <c:v>1.4E-2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C49-453D-98F6-99816B04C92C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DC49-453D-98F6-99816B04C92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DC49-453D-98F6-99816B04C92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DC49-453D-98F6-99816B04C92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'3.SEGMENTATION'!$E$548:$E$550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0.68200000000000005</c:v>
                      </c:pt>
                      <c:pt idx="1">
                        <c:v>0.30199999999999999</c:v>
                      </c:pt>
                      <c:pt idx="2">
                        <c:v>1.4E-2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C49-453D-98F6-99816B04C92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C49-453D-98F6-99816B04C92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C49-453D-98F6-99816B04C92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C49-453D-98F6-99816B04C92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'3.SEGMENTATION'!$F$548:$F$550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0.67800000000000005</c:v>
                      </c:pt>
                      <c:pt idx="1">
                        <c:v>0.308</c:v>
                      </c:pt>
                      <c:pt idx="2">
                        <c:v>1.2999999999999999E-2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C49-453D-98F6-99816B04C92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DC49-453D-98F6-99816B04C92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DC49-453D-98F6-99816B04C92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DC49-453D-98F6-99816B04C92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'3.SEGMENTATION'!$G$548:$G$550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0.67800000000000005</c:v>
                      </c:pt>
                      <c:pt idx="1">
                        <c:v>0.309</c:v>
                      </c:pt>
                      <c:pt idx="2">
                        <c:v>1.2E-2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C49-453D-98F6-99816B04C92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DC49-453D-98F6-99816B04C92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DC49-453D-98F6-99816B04C92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DC49-453D-98F6-99816B04C92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'3.SEGMENTATION'!$B$532:$B$534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'3.SEGMENTATION'!$H$548:$H$550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0.69599999999999995</c:v>
                      </c:pt>
                      <c:pt idx="1">
                        <c:v>0.29099999999999998</c:v>
                      </c:pt>
                      <c:pt idx="2">
                        <c:v>1.2E-2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C49-453D-98F6-99816B04C92C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baseline="0">
                <a:effectLst/>
              </a:rPr>
              <a:t>Moyenne d'âge selon le type d'emprunteur, 2015 et 2021</a:t>
            </a:r>
            <a:endParaRPr lang="fr-CA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85-4154-B562-230030253E9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85-4154-B562-230030253E9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'3.SEGMENTATION'!$B$12:$B$14</c:f>
              <c:strCache>
                <c:ptCount val="3"/>
                <c:pt idx="0">
                  <c:v>Emprunteurs Physiques</c:v>
                </c:pt>
                <c:pt idx="1">
                  <c:v>Emprunteurs Numériques</c:v>
                </c:pt>
                <c:pt idx="2">
                  <c:v>Emprunteurs Hybrides</c:v>
                </c:pt>
              </c:strCache>
            </c:strRef>
          </c:cat>
          <c:val>
            <c:numRef>
              <c:f>'3.SEGMENTATION'!$C$12:$C$14</c:f>
              <c:numCache>
                <c:formatCode>0.00</c:formatCode>
                <c:ptCount val="3"/>
                <c:pt idx="0">
                  <c:v>36.33</c:v>
                </c:pt>
                <c:pt idx="1">
                  <c:v>51.3</c:v>
                </c:pt>
                <c:pt idx="2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5-4154-B562-230030253E9E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85-4154-B562-230030253E9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B85-4154-B562-230030253E9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'3.SEGMENTATION'!$B$12:$B$14</c:f>
              <c:strCache>
                <c:ptCount val="3"/>
                <c:pt idx="0">
                  <c:v>Emprunteurs Physiques</c:v>
                </c:pt>
                <c:pt idx="1">
                  <c:v>Emprunteurs Numériques</c:v>
                </c:pt>
                <c:pt idx="2">
                  <c:v>Emprunteurs Hybrides</c:v>
                </c:pt>
              </c:strCache>
            </c:strRef>
          </c:cat>
          <c:val>
            <c:numRef>
              <c:f>'3.SEGMENTATION'!$O$12:$O$14</c:f>
              <c:numCache>
                <c:formatCode>0.00</c:formatCode>
                <c:ptCount val="3"/>
                <c:pt idx="0">
                  <c:v>41.55</c:v>
                </c:pt>
                <c:pt idx="1">
                  <c:v>46.97</c:v>
                </c:pt>
                <c:pt idx="2">
                  <c:v>41.56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5-4154-B562-230030253E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7969920"/>
        <c:axId val="927970336"/>
      </c:barChart>
      <c:catAx>
        <c:axId val="92796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970336"/>
        <c:crosses val="autoZero"/>
        <c:auto val="1"/>
        <c:lblAlgn val="ctr"/>
        <c:lblOffset val="100"/>
        <c:noMultiLvlLbl val="0"/>
      </c:catAx>
      <c:valAx>
        <c:axId val="92797033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9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300"/>
              <a:t>EMPRUNTS</a:t>
            </a:r>
            <a:r>
              <a:rPr lang="fr-CA" sz="1300" baseline="0"/>
              <a:t> DES EMPRUNTEURS PHYSIQUES</a:t>
            </a:r>
            <a:endParaRPr lang="fr-CA" sz="13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2015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'3.SEGMENTATION'!$D$137:$D$146</c:f>
              <c:numCache>
                <c:formatCode>0.0%</c:formatCode>
                <c:ptCount val="10"/>
                <c:pt idx="0">
                  <c:v>7.5232163798294824E-2</c:v>
                </c:pt>
                <c:pt idx="1">
                  <c:v>2.9354061677918292E-2</c:v>
                </c:pt>
                <c:pt idx="2">
                  <c:v>0.11845821051630694</c:v>
                </c:pt>
                <c:pt idx="3">
                  <c:v>0.19337501188551867</c:v>
                </c:pt>
                <c:pt idx="4">
                  <c:v>0.18990523279769261</c:v>
                </c:pt>
                <c:pt idx="5">
                  <c:v>0.13935136762701658</c:v>
                </c:pt>
                <c:pt idx="6">
                  <c:v>0.14021504865138981</c:v>
                </c:pt>
                <c:pt idx="7">
                  <c:v>9.232353966593769E-2</c:v>
                </c:pt>
                <c:pt idx="8">
                  <c:v>1.938607334157396E-2</c:v>
                </c:pt>
                <c:pt idx="9">
                  <c:v>2.3992900383506071E-3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D-46D8-94C1-C85B96EF24C3}"/>
            </c:ext>
          </c:extLst>
        </c:ser>
        <c:ser>
          <c:idx val="8"/>
          <c:order val="1"/>
          <c:tx>
            <c:v>2016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'3.SEGMENTATION'!$F$137:$F$146</c:f>
              <c:numCache>
                <c:formatCode>0.0%</c:formatCode>
                <c:ptCount val="10"/>
                <c:pt idx="0">
                  <c:v>7.4292804486013581E-2</c:v>
                </c:pt>
                <c:pt idx="1">
                  <c:v>2.5087522515212009E-2</c:v>
                </c:pt>
                <c:pt idx="2">
                  <c:v>0.10978709183808075</c:v>
                </c:pt>
                <c:pt idx="3">
                  <c:v>0.18052702984679661</c:v>
                </c:pt>
                <c:pt idx="4">
                  <c:v>0.1957634225840468</c:v>
                </c:pt>
                <c:pt idx="5">
                  <c:v>0.14296609986560826</c:v>
                </c:pt>
                <c:pt idx="6">
                  <c:v>0.14572428828745279</c:v>
                </c:pt>
                <c:pt idx="7">
                  <c:v>0.10152291974631063</c:v>
                </c:pt>
                <c:pt idx="8">
                  <c:v>2.1279623543256788E-2</c:v>
                </c:pt>
                <c:pt idx="9">
                  <c:v>3.0491972872217529E-3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D-46D8-94C1-C85B96EF24C3}"/>
            </c:ext>
          </c:extLst>
        </c:ser>
        <c:ser>
          <c:idx val="9"/>
          <c:order val="2"/>
          <c:tx>
            <c:v>2017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'3.SEGMENTATION'!$H$137:$H$146</c:f>
              <c:numCache>
                <c:formatCode>0.0%</c:formatCode>
                <c:ptCount val="10"/>
                <c:pt idx="0">
                  <c:v>7.3839420845317361E-2</c:v>
                </c:pt>
                <c:pt idx="1">
                  <c:v>2.1331077000648395E-2</c:v>
                </c:pt>
                <c:pt idx="2">
                  <c:v>0.10156792602216731</c:v>
                </c:pt>
                <c:pt idx="3">
                  <c:v>0.18091168912700853</c:v>
                </c:pt>
                <c:pt idx="4">
                  <c:v>0.19856084642135366</c:v>
                </c:pt>
                <c:pt idx="5">
                  <c:v>0.14585889077740494</c:v>
                </c:pt>
                <c:pt idx="6">
                  <c:v>0.14211106067134685</c:v>
                </c:pt>
                <c:pt idx="7">
                  <c:v>0.10682839980259835</c:v>
                </c:pt>
                <c:pt idx="8">
                  <c:v>2.5485079945195502E-2</c:v>
                </c:pt>
                <c:pt idx="9">
                  <c:v>3.5056093869591329E-3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D-46D8-94C1-C85B96EF24C3}"/>
            </c:ext>
          </c:extLst>
        </c:ser>
        <c:ser>
          <c:idx val="10"/>
          <c:order val="3"/>
          <c:tx>
            <c:v>2018</c:v>
          </c:tx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'3.SEGMENTATION'!$J$137:$J$146</c:f>
              <c:numCache>
                <c:formatCode>0.0%</c:formatCode>
                <c:ptCount val="10"/>
                <c:pt idx="0">
                  <c:v>7.293381170313297E-2</c:v>
                </c:pt>
                <c:pt idx="1">
                  <c:v>2.1708130647524724E-2</c:v>
                </c:pt>
                <c:pt idx="2">
                  <c:v>9.2532013256791779E-2</c:v>
                </c:pt>
                <c:pt idx="3">
                  <c:v>0.17928228437373997</c:v>
                </c:pt>
                <c:pt idx="4">
                  <c:v>0.20268640463612217</c:v>
                </c:pt>
                <c:pt idx="5">
                  <c:v>0.14146091132844177</c:v>
                </c:pt>
                <c:pt idx="6">
                  <c:v>0.1405865424073397</c:v>
                </c:pt>
                <c:pt idx="7">
                  <c:v>0.11695891270704797</c:v>
                </c:pt>
                <c:pt idx="8">
                  <c:v>2.8322221934143393E-2</c:v>
                </c:pt>
                <c:pt idx="9">
                  <c:v>3.5287670057155833E-3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8D-46D8-94C1-C85B96EF24C3}"/>
            </c:ext>
          </c:extLst>
        </c:ser>
        <c:ser>
          <c:idx val="11"/>
          <c:order val="4"/>
          <c:tx>
            <c:v>2019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'3.SEGMENTATION'!$L$137:$L$146</c:f>
              <c:numCache>
                <c:formatCode>0.0%</c:formatCode>
                <c:ptCount val="10"/>
                <c:pt idx="0">
                  <c:v>7.4402513023783687E-2</c:v>
                </c:pt>
                <c:pt idx="1">
                  <c:v>1.9379709548911432E-2</c:v>
                </c:pt>
                <c:pt idx="2">
                  <c:v>7.8864387949543882E-2</c:v>
                </c:pt>
                <c:pt idx="3">
                  <c:v>0.17205668477702105</c:v>
                </c:pt>
                <c:pt idx="4">
                  <c:v>0.20460641172425015</c:v>
                </c:pt>
                <c:pt idx="5">
                  <c:v>0.14253644114068281</c:v>
                </c:pt>
                <c:pt idx="6">
                  <c:v>0.14217809369138798</c:v>
                </c:pt>
                <c:pt idx="7">
                  <c:v>0.12400119382604277</c:v>
                </c:pt>
                <c:pt idx="8">
                  <c:v>3.5704981229181663E-2</c:v>
                </c:pt>
                <c:pt idx="9">
                  <c:v>6.2695830891945767E-3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8D-46D8-94C1-C85B96EF24C3}"/>
            </c:ext>
          </c:extLst>
        </c:ser>
        <c:ser>
          <c:idx val="12"/>
          <c:order val="5"/>
          <c:tx>
            <c:v>2020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'3.SEGMENTATION'!$N$137:$N$146</c:f>
              <c:numCache>
                <c:formatCode>0.0%</c:formatCode>
                <c:ptCount val="10"/>
                <c:pt idx="0">
                  <c:v>6.8340518816222134E-2</c:v>
                </c:pt>
                <c:pt idx="1">
                  <c:v>1.2436974789915966E-2</c:v>
                </c:pt>
                <c:pt idx="2">
                  <c:v>6.5519912312751186E-2</c:v>
                </c:pt>
                <c:pt idx="3">
                  <c:v>0.16826306174643771</c:v>
                </c:pt>
                <c:pt idx="4">
                  <c:v>0.20198173182316403</c:v>
                </c:pt>
                <c:pt idx="5">
                  <c:v>0.14473949579831932</c:v>
                </c:pt>
                <c:pt idx="6">
                  <c:v>0.14076141761052247</c:v>
                </c:pt>
                <c:pt idx="7">
                  <c:v>0.14519839240043844</c:v>
                </c:pt>
                <c:pt idx="8">
                  <c:v>4.3016441359152356E-2</c:v>
                </c:pt>
                <c:pt idx="9">
                  <c:v>9.7420533430763612E-3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8D-46D8-94C1-C85B96EF24C3}"/>
            </c:ext>
          </c:extLst>
        </c:ser>
        <c:ser>
          <c:idx val="13"/>
          <c:order val="6"/>
          <c:tx>
            <c:v>2021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'3.SEGMENTATION'!$P$137:$P$146</c:f>
              <c:numCache>
                <c:formatCode>0.0%</c:formatCode>
                <c:ptCount val="10"/>
                <c:pt idx="0">
                  <c:v>8.6943064867557207E-2</c:v>
                </c:pt>
                <c:pt idx="1">
                  <c:v>1.6110816178866956E-2</c:v>
                </c:pt>
                <c:pt idx="2">
                  <c:v>6.4307983052897186E-2</c:v>
                </c:pt>
                <c:pt idx="3">
                  <c:v>0.1413898346079189</c:v>
                </c:pt>
                <c:pt idx="4">
                  <c:v>0.20608931459340687</c:v>
                </c:pt>
                <c:pt idx="5">
                  <c:v>0.14570654947721837</c:v>
                </c:pt>
                <c:pt idx="6">
                  <c:v>0.12868565665923984</c:v>
                </c:pt>
                <c:pt idx="7">
                  <c:v>0.14661867583849009</c:v>
                </c:pt>
                <c:pt idx="8">
                  <c:v>5.4307388633470732E-2</c:v>
                </c:pt>
                <c:pt idx="9">
                  <c:v>9.8407160909338744E-3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8D-46D8-94C1-C85B96EF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1805887"/>
        <c:axId val="1301807967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05887"/>
        <c:axId val="1301807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v>QUEBEC 2021</c:v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'3.SEGMENTATION'!$B$71:$B$80</c15:sqref>
                        </c15:formulaRef>
                      </c:ext>
                    </c:extLst>
                    <c:strCache>
                      <c:ptCount val="10"/>
                      <c:pt idx="0">
                        <c:v>0-14 ANS</c:v>
                      </c:pt>
                      <c:pt idx="1">
                        <c:v>15-17 ANS</c:v>
                      </c:pt>
                      <c:pt idx="2">
                        <c:v>18-24 ANS</c:v>
                      </c:pt>
                      <c:pt idx="3">
                        <c:v>25-34 ANS</c:v>
                      </c:pt>
                      <c:pt idx="4">
                        <c:v>35-44 ANS</c:v>
                      </c:pt>
                      <c:pt idx="5">
                        <c:v>45-54 ANS</c:v>
                      </c:pt>
                      <c:pt idx="6">
                        <c:v>55-64 ANS</c:v>
                      </c:pt>
                      <c:pt idx="7">
                        <c:v>65-74 ANS</c:v>
                      </c:pt>
                      <c:pt idx="8">
                        <c:v>75-84 ANS</c:v>
                      </c:pt>
                      <c:pt idx="9">
                        <c:v>85 ANS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'1.GÉNÉRAL'!$AC$44:$AC$53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0.14000000000000001</c:v>
                      </c:pt>
                      <c:pt idx="1">
                        <c:v>0.04</c:v>
                      </c:pt>
                      <c:pt idx="2">
                        <c:v>0.08</c:v>
                      </c:pt>
                      <c:pt idx="3">
                        <c:v>0.13</c:v>
                      </c:pt>
                      <c:pt idx="4">
                        <c:v>0.14000000000000001</c:v>
                      </c:pt>
                      <c:pt idx="5">
                        <c:v>0.13</c:v>
                      </c:pt>
                      <c:pt idx="6">
                        <c:v>0.15</c:v>
                      </c:pt>
                      <c:pt idx="7">
                        <c:v>0.11</c:v>
                      </c:pt>
                      <c:pt idx="8">
                        <c:v>0.06</c:v>
                      </c:pt>
                      <c:pt idx="9" formatCode="0.0%">
                        <c:v>0.02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6B8D-46D8-94C1-C85B96EF24C3}"/>
                  </c:ext>
                </c:extLst>
              </c15:ser>
            </c15:filteredLineSeries>
          </c:ext>
        </c:extLst>
      </c:lineChart>
      <c:catAx>
        <c:axId val="13018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7967"/>
        <c:crosses val="autoZero"/>
        <c:auto val="1"/>
        <c:lblAlgn val="ctr"/>
        <c:lblOffset val="100"/>
        <c:noMultiLvlLbl val="0"/>
      </c:catAx>
      <c:valAx>
        <c:axId val="1301807967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58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300"/>
              <a:t>EMPRUNTS</a:t>
            </a:r>
            <a:r>
              <a:rPr lang="fr-CA" sz="1300" baseline="0"/>
              <a:t> DES EMPRUNTEURS NUMÉRIQUES</a:t>
            </a:r>
            <a:endParaRPr lang="fr-CA" sz="13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2015</c:v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'3.SEGMENTATION'!$D$154:$D$163</c:f>
              <c:numCache>
                <c:formatCode>0.0%</c:formatCode>
                <c:ptCount val="10"/>
                <c:pt idx="0">
                  <c:v>2.2413208587808469E-2</c:v>
                </c:pt>
                <c:pt idx="1">
                  <c:v>5.1409459138081958E-3</c:v>
                </c:pt>
                <c:pt idx="2">
                  <c:v>2.3324006092223307E-2</c:v>
                </c:pt>
                <c:pt idx="3">
                  <c:v>7.6727099767746637E-2</c:v>
                </c:pt>
                <c:pt idx="4">
                  <c:v>0.14402997535786752</c:v>
                </c:pt>
                <c:pt idx="5">
                  <c:v>0.16888715724918912</c:v>
                </c:pt>
                <c:pt idx="6">
                  <c:v>0.28711120331530293</c:v>
                </c:pt>
                <c:pt idx="7">
                  <c:v>0.22150089308755294</c:v>
                </c:pt>
                <c:pt idx="8">
                  <c:v>4.4550647931224666E-2</c:v>
                </c:pt>
                <c:pt idx="9">
                  <c:v>6.3148626972762091E-3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C23-89F6-0B6184527CBA}"/>
            </c:ext>
          </c:extLst>
        </c:ser>
        <c:ser>
          <c:idx val="8"/>
          <c:order val="1"/>
          <c:tx>
            <c:v>2016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'3.SEGMENTATION'!$F$154:$F$163</c:f>
              <c:numCache>
                <c:formatCode>0.0%</c:formatCode>
                <c:ptCount val="10"/>
                <c:pt idx="0">
                  <c:v>1.453251701566418E-2</c:v>
                </c:pt>
                <c:pt idx="1">
                  <c:v>6.4073338326765886E-3</c:v>
                </c:pt>
                <c:pt idx="2">
                  <c:v>2.5468541374930799E-2</c:v>
                </c:pt>
                <c:pt idx="3">
                  <c:v>8.5487429576318108E-2</c:v>
                </c:pt>
                <c:pt idx="4">
                  <c:v>0.14123204806721595</c:v>
                </c:pt>
                <c:pt idx="5">
                  <c:v>0.16380222750512913</c:v>
                </c:pt>
                <c:pt idx="6">
                  <c:v>0.27512863516462044</c:v>
                </c:pt>
                <c:pt idx="7">
                  <c:v>0.23222717947047905</c:v>
                </c:pt>
                <c:pt idx="8">
                  <c:v>4.8708356400820663E-2</c:v>
                </c:pt>
                <c:pt idx="9">
                  <c:v>7.0057315921451136E-3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C23-89F6-0B6184527CBA}"/>
            </c:ext>
          </c:extLst>
        </c:ser>
        <c:ser>
          <c:idx val="9"/>
          <c:order val="2"/>
          <c:tx>
            <c:v>2017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'3.SEGMENTATION'!$H$154:$H$163</c:f>
              <c:numCache>
                <c:formatCode>0.0%</c:formatCode>
                <c:ptCount val="10"/>
                <c:pt idx="0">
                  <c:v>1.1826177626944151E-2</c:v>
                </c:pt>
                <c:pt idx="1">
                  <c:v>6.700070778881166E-3</c:v>
                </c:pt>
                <c:pt idx="2">
                  <c:v>2.7194599026914124E-2</c:v>
                </c:pt>
                <c:pt idx="3">
                  <c:v>8.9750591061402749E-2</c:v>
                </c:pt>
                <c:pt idx="4">
                  <c:v>0.14631430112866742</c:v>
                </c:pt>
                <c:pt idx="5">
                  <c:v>0.16827555257847959</c:v>
                </c:pt>
                <c:pt idx="6">
                  <c:v>0.26256655112165556</c:v>
                </c:pt>
                <c:pt idx="7">
                  <c:v>0.22916518866943952</c:v>
                </c:pt>
                <c:pt idx="8">
                  <c:v>5.1383157925997298E-2</c:v>
                </c:pt>
                <c:pt idx="9">
                  <c:v>6.8238100816184442E-3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8-4C23-89F6-0B6184527CBA}"/>
            </c:ext>
          </c:extLst>
        </c:ser>
        <c:ser>
          <c:idx val="10"/>
          <c:order val="3"/>
          <c:tx>
            <c:v>2018</c:v>
          </c:tx>
          <c:spPr>
            <a:solidFill>
              <a:schemeClr val="accent4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'3.SEGMENTATION'!$J$154:$J$163</c:f>
              <c:numCache>
                <c:formatCode>0.0%</c:formatCode>
                <c:ptCount val="10"/>
                <c:pt idx="0">
                  <c:v>1.2307919077274569E-2</c:v>
                </c:pt>
                <c:pt idx="1">
                  <c:v>7.094372996278144E-3</c:v>
                </c:pt>
                <c:pt idx="2">
                  <c:v>2.7562368721671518E-2</c:v>
                </c:pt>
                <c:pt idx="3">
                  <c:v>9.4673692744223756E-2</c:v>
                </c:pt>
                <c:pt idx="4">
                  <c:v>0.14694623576666543</c:v>
                </c:pt>
                <c:pt idx="5">
                  <c:v>0.16604783137413864</c:v>
                </c:pt>
                <c:pt idx="6">
                  <c:v>0.24564542875041456</c:v>
                </c:pt>
                <c:pt idx="7">
                  <c:v>0.23576371743376201</c:v>
                </c:pt>
                <c:pt idx="8">
                  <c:v>5.5802778494306669E-2</c:v>
                </c:pt>
                <c:pt idx="9">
                  <c:v>8.1556546412646942E-3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88-4C23-89F6-0B6184527CBA}"/>
            </c:ext>
          </c:extLst>
        </c:ser>
        <c:ser>
          <c:idx val="11"/>
          <c:order val="4"/>
          <c:tx>
            <c:v>2019</c:v>
          </c:tx>
          <c:spPr>
            <a:solidFill>
              <a:schemeClr val="accent2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'3.SEGMENTATION'!$L$154:$L$162</c:f>
              <c:numCache>
                <c:formatCode>0.0%</c:formatCode>
                <c:ptCount val="9"/>
                <c:pt idx="0">
                  <c:v>1.6945932693764071E-2</c:v>
                </c:pt>
                <c:pt idx="1">
                  <c:v>7.6566041901456362E-3</c:v>
                </c:pt>
                <c:pt idx="2">
                  <c:v>3.0169459326937639E-2</c:v>
                </c:pt>
                <c:pt idx="3">
                  <c:v>9.9051941684016501E-2</c:v>
                </c:pt>
                <c:pt idx="4">
                  <c:v>0.15242996100458756</c:v>
                </c:pt>
                <c:pt idx="5">
                  <c:v>0.15886715631281562</c:v>
                </c:pt>
                <c:pt idx="6">
                  <c:v>0.23121404348283714</c:v>
                </c:pt>
                <c:pt idx="7">
                  <c:v>0.23378250366464459</c:v>
                </c:pt>
                <c:pt idx="8">
                  <c:v>6.124128122649429E-2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88-4C23-89F6-0B6184527CBA}"/>
            </c:ext>
          </c:extLst>
        </c:ser>
        <c:ser>
          <c:idx val="12"/>
          <c:order val="5"/>
          <c:tx>
            <c:v>2020</c:v>
          </c:tx>
          <c:spPr>
            <a:solidFill>
              <a:srgbClr val="EC8F12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'3.SEGMENTATION'!$N$154:$N$163</c:f>
              <c:numCache>
                <c:formatCode>0.0%</c:formatCode>
                <c:ptCount val="10"/>
                <c:pt idx="0">
                  <c:v>2.7125788410849224E-2</c:v>
                </c:pt>
                <c:pt idx="1">
                  <c:v>1.1084349618444154E-2</c:v>
                </c:pt>
                <c:pt idx="2">
                  <c:v>3.6675367940216703E-2</c:v>
                </c:pt>
                <c:pt idx="3">
                  <c:v>0.10972151378519947</c:v>
                </c:pt>
                <c:pt idx="4">
                  <c:v>0.18183115892416982</c:v>
                </c:pt>
                <c:pt idx="5">
                  <c:v>0.14813713643542373</c:v>
                </c:pt>
                <c:pt idx="6">
                  <c:v>0.19427025228237951</c:v>
                </c:pt>
                <c:pt idx="7">
                  <c:v>0.22333632468024867</c:v>
                </c:pt>
                <c:pt idx="8">
                  <c:v>6.0477942680701446E-2</c:v>
                </c:pt>
                <c:pt idx="9">
                  <c:v>7.3401652423672921E-3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88-4C23-89F6-0B6184527CBA}"/>
            </c:ext>
          </c:extLst>
        </c:ser>
        <c:ser>
          <c:idx val="13"/>
          <c:order val="6"/>
          <c:tx>
            <c:v>2021</c:v>
          </c:tx>
          <c:spPr>
            <a:solidFill>
              <a:srgbClr val="C7780F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'3.SEGMENTATION'!$P$154:$P$163</c:f>
              <c:numCache>
                <c:formatCode>0.0%</c:formatCode>
                <c:ptCount val="10"/>
                <c:pt idx="0">
                  <c:v>1.9903862878978218E-2</c:v>
                </c:pt>
                <c:pt idx="1">
                  <c:v>1.0017734657496551E-2</c:v>
                </c:pt>
                <c:pt idx="2">
                  <c:v>3.5320222387267126E-2</c:v>
                </c:pt>
                <c:pt idx="3">
                  <c:v>0.11792488861769987</c:v>
                </c:pt>
                <c:pt idx="4">
                  <c:v>0.16752763044912766</c:v>
                </c:pt>
                <c:pt idx="5">
                  <c:v>0.15038014012864298</c:v>
                </c:pt>
                <c:pt idx="6">
                  <c:v>0.18301301431196984</c:v>
                </c:pt>
                <c:pt idx="7">
                  <c:v>0.23378824984607569</c:v>
                </c:pt>
                <c:pt idx="8">
                  <c:v>7.3760345600341629E-2</c:v>
                </c:pt>
                <c:pt idx="9">
                  <c:v>8.3639111224004282E-3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88-4C23-89F6-0B618452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1805887"/>
        <c:axId val="1301807967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05887"/>
        <c:axId val="1301807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v>QUEBEC 2021</c:v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'3.SEGMENTATION'!$B$71:$B$80</c15:sqref>
                        </c15:formulaRef>
                      </c:ext>
                    </c:extLst>
                    <c:strCache>
                      <c:ptCount val="10"/>
                      <c:pt idx="0">
                        <c:v>0-14 ANS</c:v>
                      </c:pt>
                      <c:pt idx="1">
                        <c:v>15-17 ANS</c:v>
                      </c:pt>
                      <c:pt idx="2">
                        <c:v>18-24 ANS</c:v>
                      </c:pt>
                      <c:pt idx="3">
                        <c:v>25-34 ANS</c:v>
                      </c:pt>
                      <c:pt idx="4">
                        <c:v>35-44 ANS</c:v>
                      </c:pt>
                      <c:pt idx="5">
                        <c:v>45-54 ANS</c:v>
                      </c:pt>
                      <c:pt idx="6">
                        <c:v>55-64 ANS</c:v>
                      </c:pt>
                      <c:pt idx="7">
                        <c:v>65-74 ANS</c:v>
                      </c:pt>
                      <c:pt idx="8">
                        <c:v>75-84 ANS</c:v>
                      </c:pt>
                      <c:pt idx="9">
                        <c:v>85 ANS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'1.GÉNÉRAL'!$AC$44:$AC$53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0.14000000000000001</c:v>
                      </c:pt>
                      <c:pt idx="1">
                        <c:v>0.04</c:v>
                      </c:pt>
                      <c:pt idx="2">
                        <c:v>0.08</c:v>
                      </c:pt>
                      <c:pt idx="3">
                        <c:v>0.13</c:v>
                      </c:pt>
                      <c:pt idx="4">
                        <c:v>0.14000000000000001</c:v>
                      </c:pt>
                      <c:pt idx="5">
                        <c:v>0.13</c:v>
                      </c:pt>
                      <c:pt idx="6">
                        <c:v>0.15</c:v>
                      </c:pt>
                      <c:pt idx="7">
                        <c:v>0.11</c:v>
                      </c:pt>
                      <c:pt idx="8">
                        <c:v>0.06</c:v>
                      </c:pt>
                      <c:pt idx="9" formatCode="0.0%">
                        <c:v>0.02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0A88-4C23-89F6-0B6184527CBA}"/>
                  </c:ext>
                </c:extLst>
              </c15:ser>
            </c15:filteredLineSeries>
          </c:ext>
        </c:extLst>
      </c:lineChart>
      <c:catAx>
        <c:axId val="13018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7967"/>
        <c:crosses val="autoZero"/>
        <c:auto val="1"/>
        <c:lblAlgn val="ctr"/>
        <c:lblOffset val="100"/>
        <c:noMultiLvlLbl val="0"/>
      </c:catAx>
      <c:valAx>
        <c:axId val="1301807967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58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300"/>
              <a:t>EMPRUNTS</a:t>
            </a:r>
            <a:r>
              <a:rPr lang="fr-CA" sz="1300" baseline="0"/>
              <a:t> DES EMPRUNTEURS HYBRIDES</a:t>
            </a:r>
            <a:endParaRPr lang="fr-CA" sz="13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2015</c:v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'3.SEGMENTATION'!$D$171:$D$180</c:f>
              <c:numCache>
                <c:formatCode>0.0%</c:formatCode>
                <c:ptCount val="10"/>
                <c:pt idx="0">
                  <c:v>1.4267227915693653E-2</c:v>
                </c:pt>
                <c:pt idx="1">
                  <c:v>1.173268283976142E-2</c:v>
                </c:pt>
                <c:pt idx="2">
                  <c:v>0.10253008284868588</c:v>
                </c:pt>
                <c:pt idx="3">
                  <c:v>0.20987044666894736</c:v>
                </c:pt>
                <c:pt idx="4">
                  <c:v>0.21574571254332078</c:v>
                </c:pt>
                <c:pt idx="5">
                  <c:v>0.17636506968511551</c:v>
                </c:pt>
                <c:pt idx="6">
                  <c:v>0.16408799512129821</c:v>
                </c:pt>
                <c:pt idx="7">
                  <c:v>8.6579107852032544E-2</c:v>
                </c:pt>
                <c:pt idx="8">
                  <c:v>1.842304889113653E-2</c:v>
                </c:pt>
                <c:pt idx="9">
                  <c:v>3.9862563400812123E-4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F-4905-AC9D-F15D955E0D03}"/>
            </c:ext>
          </c:extLst>
        </c:ser>
        <c:ser>
          <c:idx val="8"/>
          <c:order val="1"/>
          <c:tx>
            <c:v>2016</c:v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'3.SEGMENTATION'!$F$171:$F$180</c:f>
              <c:numCache>
                <c:formatCode>0.0%</c:formatCode>
                <c:ptCount val="10"/>
                <c:pt idx="0">
                  <c:v>1.5359165359287354E-2</c:v>
                </c:pt>
                <c:pt idx="1">
                  <c:v>1.3734192503165769E-2</c:v>
                </c:pt>
                <c:pt idx="2">
                  <c:v>0.10222445608547455</c:v>
                </c:pt>
                <c:pt idx="3">
                  <c:v>0.21428414577909641</c:v>
                </c:pt>
                <c:pt idx="4">
                  <c:v>0.21846369308020192</c:v>
                </c:pt>
                <c:pt idx="5">
                  <c:v>0.17132728075675913</c:v>
                </c:pt>
                <c:pt idx="6">
                  <c:v>0.15300363788968241</c:v>
                </c:pt>
                <c:pt idx="7">
                  <c:v>9.5370779279400172E-2</c:v>
                </c:pt>
                <c:pt idx="8">
                  <c:v>1.5678792152308267E-2</c:v>
                </c:pt>
                <c:pt idx="9">
                  <c:v>5.5385711462402375E-4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F-4905-AC9D-F15D955E0D03}"/>
            </c:ext>
          </c:extLst>
        </c:ser>
        <c:ser>
          <c:idx val="9"/>
          <c:order val="2"/>
          <c:tx>
            <c:v>2017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'3.SEGMENTATION'!$H$171:$H$180</c:f>
              <c:numCache>
                <c:formatCode>0.0%</c:formatCode>
                <c:ptCount val="10"/>
                <c:pt idx="0">
                  <c:v>1.2014368610113291E-2</c:v>
                </c:pt>
                <c:pt idx="1">
                  <c:v>1.4846090080132634E-2</c:v>
                </c:pt>
                <c:pt idx="2">
                  <c:v>9.7527493782812932E-2</c:v>
                </c:pt>
                <c:pt idx="3">
                  <c:v>0.21999226305609285</c:v>
                </c:pt>
                <c:pt idx="4">
                  <c:v>0.22722077922077921</c:v>
                </c:pt>
                <c:pt idx="5">
                  <c:v>0.16789831445150594</c:v>
                </c:pt>
                <c:pt idx="6">
                  <c:v>0.14363525835866262</c:v>
                </c:pt>
                <c:pt idx="7">
                  <c:v>9.629400386847195E-2</c:v>
                </c:pt>
                <c:pt idx="8">
                  <c:v>1.9406465874550981E-2</c:v>
                </c:pt>
                <c:pt idx="9">
                  <c:v>1.1649626968775904E-3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F-4905-AC9D-F15D955E0D03}"/>
            </c:ext>
          </c:extLst>
        </c:ser>
        <c:ser>
          <c:idx val="10"/>
          <c:order val="3"/>
          <c:tx>
            <c:v>2018</c:v>
          </c:tx>
          <c:spPr>
            <a:solidFill>
              <a:srgbClr val="92D050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'3.SEGMENTATION'!$J$171:$J$180</c:f>
              <c:numCache>
                <c:formatCode>0.0%</c:formatCode>
                <c:ptCount val="10"/>
                <c:pt idx="0">
                  <c:v>1.7383969106469922E-2</c:v>
                </c:pt>
                <c:pt idx="1">
                  <c:v>1.3314568876718369E-2</c:v>
                </c:pt>
                <c:pt idx="2">
                  <c:v>9.1606014234422883E-2</c:v>
                </c:pt>
                <c:pt idx="3">
                  <c:v>0.22434264349934507</c:v>
                </c:pt>
                <c:pt idx="4">
                  <c:v>0.23052940353613924</c:v>
                </c:pt>
                <c:pt idx="5">
                  <c:v>0.15881894136248606</c:v>
                </c:pt>
                <c:pt idx="6">
                  <c:v>0.13959102527690997</c:v>
                </c:pt>
                <c:pt idx="7">
                  <c:v>0.10557126325204423</c:v>
                </c:pt>
                <c:pt idx="8">
                  <c:v>1.7695532561560277E-2</c:v>
                </c:pt>
                <c:pt idx="9">
                  <c:v>1.1466382939039536E-3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F-4905-AC9D-F15D955E0D03}"/>
            </c:ext>
          </c:extLst>
        </c:ser>
        <c:ser>
          <c:idx val="11"/>
          <c:order val="4"/>
          <c:tx>
            <c:v>2019</c:v>
          </c:tx>
          <c:spPr>
            <a:solidFill>
              <a:schemeClr val="accent6"/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'3.SEGMENTATION'!$L$171:$L$180</c:f>
              <c:numCache>
                <c:formatCode>0.0%</c:formatCode>
                <c:ptCount val="10"/>
                <c:pt idx="0">
                  <c:v>1.569205617026246E-2</c:v>
                </c:pt>
                <c:pt idx="1">
                  <c:v>1.3366920937060779E-2</c:v>
                </c:pt>
                <c:pt idx="2">
                  <c:v>8.5717205166596463E-2</c:v>
                </c:pt>
                <c:pt idx="3">
                  <c:v>0.22339023484908516</c:v>
                </c:pt>
                <c:pt idx="4">
                  <c:v>0.22253316706357315</c:v>
                </c:pt>
                <c:pt idx="5">
                  <c:v>0.15970238269015019</c:v>
                </c:pt>
                <c:pt idx="6">
                  <c:v>0.13685558303547968</c:v>
                </c:pt>
                <c:pt idx="7">
                  <c:v>0.11745582243056917</c:v>
                </c:pt>
                <c:pt idx="8">
                  <c:v>2.4369085502416888E-2</c:v>
                </c:pt>
                <c:pt idx="9">
                  <c:v>9.175421548060441E-4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F-4905-AC9D-F15D955E0D03}"/>
            </c:ext>
          </c:extLst>
        </c:ser>
        <c:ser>
          <c:idx val="12"/>
          <c:order val="5"/>
          <c:tx>
            <c:v>2020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'3.SEGMENTATION'!$N$171:$N$180</c:f>
              <c:numCache>
                <c:formatCode>0.0%</c:formatCode>
                <c:ptCount val="10"/>
                <c:pt idx="0">
                  <c:v>2.5355929066126454E-2</c:v>
                </c:pt>
                <c:pt idx="1">
                  <c:v>8.8744466324919922E-3</c:v>
                </c:pt>
                <c:pt idx="2">
                  <c:v>6.8792386280084938E-2</c:v>
                </c:pt>
                <c:pt idx="3">
                  <c:v>0.22188430312970781</c:v>
                </c:pt>
                <c:pt idx="4">
                  <c:v>0.23418564355162963</c:v>
                </c:pt>
                <c:pt idx="5">
                  <c:v>0.15207644569671605</c:v>
                </c:pt>
                <c:pt idx="6">
                  <c:v>0.13782128736034058</c:v>
                </c:pt>
                <c:pt idx="7">
                  <c:v>0.12188995891840754</c:v>
                </c:pt>
                <c:pt idx="8">
                  <c:v>2.7379158932804088E-2</c:v>
                </c:pt>
                <c:pt idx="9">
                  <c:v>1.7404404316909265E-3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3F-4905-AC9D-F15D955E0D03}"/>
            </c:ext>
          </c:extLst>
        </c:ser>
        <c:ser>
          <c:idx val="13"/>
          <c:order val="6"/>
          <c:tx>
            <c:v>2021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'3.SEGMENTATION'!$B$71:$B$80</c:f>
              <c:strCache>
                <c:ptCount val="10"/>
                <c:pt idx="0">
                  <c:v>0-14 ANS</c:v>
                </c:pt>
                <c:pt idx="1">
                  <c:v>15-17 ANS</c:v>
                </c:pt>
                <c:pt idx="2">
                  <c:v>18-24 ANS</c:v>
                </c:pt>
                <c:pt idx="3">
                  <c:v>25-34 ANS</c:v>
                </c:pt>
                <c:pt idx="4">
                  <c:v>35-44 ANS</c:v>
                </c:pt>
                <c:pt idx="5">
                  <c:v>45-54 ANS</c:v>
                </c:pt>
                <c:pt idx="6">
                  <c:v>55-64 ANS</c:v>
                </c:pt>
                <c:pt idx="7">
                  <c:v>65-74 ANS</c:v>
                </c:pt>
                <c:pt idx="8">
                  <c:v>75-84 ANS</c:v>
                </c:pt>
                <c:pt idx="9">
                  <c:v>85 ANS ET PLUS</c:v>
                </c:pt>
              </c:strCache>
            </c:strRef>
          </c:cat>
          <c:val>
            <c:numRef>
              <c:f>'3.SEGMENTATION'!$P$171:$P$180</c:f>
              <c:numCache>
                <c:formatCode>0.0%</c:formatCode>
                <c:ptCount val="10"/>
                <c:pt idx="0">
                  <c:v>2.1823778422114921E-2</c:v>
                </c:pt>
                <c:pt idx="1">
                  <c:v>1.0079840913556284E-2</c:v>
                </c:pt>
                <c:pt idx="2">
                  <c:v>6.8105906798683016E-2</c:v>
                </c:pt>
                <c:pt idx="3">
                  <c:v>0.21249828827273323</c:v>
                </c:pt>
                <c:pt idx="4">
                  <c:v>0.22788597217178003</c:v>
                </c:pt>
                <c:pt idx="5">
                  <c:v>0.15670193320989051</c:v>
                </c:pt>
                <c:pt idx="6">
                  <c:v>0.13527706166385844</c:v>
                </c:pt>
                <c:pt idx="7">
                  <c:v>0.13152019242791396</c:v>
                </c:pt>
                <c:pt idx="8">
                  <c:v>3.4303014426139714E-2</c:v>
                </c:pt>
                <c:pt idx="9">
                  <c:v>1.8040116933299198E-3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3F-4905-AC9D-F15D955E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1805887"/>
        <c:axId val="1301807967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05887"/>
        <c:axId val="1301807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v>QUEBEC 2021</c:v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'3.SEGMENTATION'!$B$71:$B$80</c15:sqref>
                        </c15:formulaRef>
                      </c:ext>
                    </c:extLst>
                    <c:strCache>
                      <c:ptCount val="10"/>
                      <c:pt idx="0">
                        <c:v>0-14 ANS</c:v>
                      </c:pt>
                      <c:pt idx="1">
                        <c:v>15-17 ANS</c:v>
                      </c:pt>
                      <c:pt idx="2">
                        <c:v>18-24 ANS</c:v>
                      </c:pt>
                      <c:pt idx="3">
                        <c:v>25-34 ANS</c:v>
                      </c:pt>
                      <c:pt idx="4">
                        <c:v>35-44 ANS</c:v>
                      </c:pt>
                      <c:pt idx="5">
                        <c:v>45-54 ANS</c:v>
                      </c:pt>
                      <c:pt idx="6">
                        <c:v>55-64 ANS</c:v>
                      </c:pt>
                      <c:pt idx="7">
                        <c:v>65-74 ANS</c:v>
                      </c:pt>
                      <c:pt idx="8">
                        <c:v>75-84 ANS</c:v>
                      </c:pt>
                      <c:pt idx="9">
                        <c:v>85 ANS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'1.GÉNÉRAL'!$AC$44:$AC$53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0.14000000000000001</c:v>
                      </c:pt>
                      <c:pt idx="1">
                        <c:v>0.04</c:v>
                      </c:pt>
                      <c:pt idx="2">
                        <c:v>0.08</c:v>
                      </c:pt>
                      <c:pt idx="3">
                        <c:v>0.13</c:v>
                      </c:pt>
                      <c:pt idx="4">
                        <c:v>0.14000000000000001</c:v>
                      </c:pt>
                      <c:pt idx="5">
                        <c:v>0.13</c:v>
                      </c:pt>
                      <c:pt idx="6">
                        <c:v>0.15</c:v>
                      </c:pt>
                      <c:pt idx="7">
                        <c:v>0.11</c:v>
                      </c:pt>
                      <c:pt idx="8">
                        <c:v>0.06</c:v>
                      </c:pt>
                      <c:pt idx="9" formatCode="0.0%">
                        <c:v>0.02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563F-4905-AC9D-F15D955E0D03}"/>
                  </c:ext>
                </c:extLst>
              </c15:ser>
            </c15:filteredLineSeries>
          </c:ext>
        </c:extLst>
      </c:lineChart>
      <c:catAx>
        <c:axId val="13018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7967"/>
        <c:crosses val="autoZero"/>
        <c:auto val="1"/>
        <c:lblAlgn val="ctr"/>
        <c:lblOffset val="100"/>
        <c:noMultiLvlLbl val="0"/>
      </c:catAx>
      <c:valAx>
        <c:axId val="1301807967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8058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EMPRUNTS</a:t>
            </a:r>
            <a:r>
              <a:rPr lang="en-US" baseline="0"/>
              <a:t> DES EMPRUNTEURS PHYSIQUES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F-609B-40E7-834C-5563970B1610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1-609B-40E7-834C-5563970B1610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'3.SEGMENTATION'!$B$244:$B$245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  <c:extLst xmlns:c15="http://schemas.microsoft.com/office/drawing/2012/chart"/>
            </c:strRef>
          </c:cat>
          <c:val>
            <c:numRef>
              <c:f>'3.SEGMENTATION'!$P$244:$P$245</c:f>
              <c:numCache>
                <c:formatCode>0.0%</c:formatCode>
                <c:ptCount val="2"/>
                <c:pt idx="0">
                  <c:v>0.49355920638900419</c:v>
                </c:pt>
                <c:pt idx="1">
                  <c:v>0.50644079361099581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2-609B-40E7-834C-5563970B1610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09B-40E7-834C-5563970B161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09B-40E7-834C-5563970B1610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'3.SEGMENTATION'!$B$244:$B$245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'3.SEGMENTATION'!$D$244:$D$245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0.51256542015376205</c:v>
                      </c:pt>
                      <c:pt idx="1">
                        <c:v>0.48743457984623789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09B-40E7-834C-5563970B1610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609B-40E7-834C-5563970B161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609B-40E7-834C-5563970B1610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'3.SEGMENTATION'!$B$244:$B$245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'3.SEGMENTATION'!$F$244:$F$245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0.50246030927546592</c:v>
                      </c:pt>
                      <c:pt idx="1">
                        <c:v>0.49753969072453408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9B-40E7-834C-5563970B161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609B-40E7-834C-5563970B161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609B-40E7-834C-5563970B1610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'3.SEGMENTATION'!$B$244:$B$245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'3.SEGMENTATION'!$H$244:$H$245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0.50560227317625672</c:v>
                      </c:pt>
                      <c:pt idx="1">
                        <c:v>0.49439772682374322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09B-40E7-834C-5563970B161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609B-40E7-834C-5563970B161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609B-40E7-834C-5563970B1610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'3.SEGMENTATION'!$B$244:$B$245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'3.SEGMENTATION'!$J$244:$J$245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0.50077208566669817</c:v>
                      </c:pt>
                      <c:pt idx="1">
                        <c:v>0.49922791433330177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9B-40E7-834C-5563970B1610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09B-40E7-834C-5563970B161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09B-40E7-834C-5563970B1610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'3.SEGMENTATION'!$B$244:$B$245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'3.SEGMENTATION'!$L$244:$L$245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0.50253429970788255</c:v>
                      </c:pt>
                      <c:pt idx="1">
                        <c:v>0.4974657002921174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09B-40E7-834C-5563970B1610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609B-40E7-834C-5563970B161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609B-40E7-834C-5563970B1610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'3.SEGMENTATION'!$B$244:$B$245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'3.SEGMENTATION'!$N$244:$N$245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0.49392317782395206</c:v>
                      </c:pt>
                      <c:pt idx="1">
                        <c:v>0.50607682217604788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09B-40E7-834C-5563970B161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EMPRUNTS DES EMPRUNTEURS</a:t>
            </a:r>
            <a:r>
              <a:rPr lang="en-US" baseline="0"/>
              <a:t> NUMÉRIQUES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F-634A-4F3B-9680-56F21A097911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1-634A-4F3B-9680-56F21A097911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'3.SEGMENTATION'!$B$253:$B$254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  <c:extLst xmlns:c15="http://schemas.microsoft.com/office/drawing/2012/chart"/>
            </c:strRef>
          </c:cat>
          <c:val>
            <c:numRef>
              <c:f>'3.SEGMENTATION'!$P$253:$P$254</c:f>
              <c:numCache>
                <c:formatCode>0.0%</c:formatCode>
                <c:ptCount val="2"/>
                <c:pt idx="0">
                  <c:v>0.73314614607224948</c:v>
                </c:pt>
                <c:pt idx="1">
                  <c:v>0.26685385392775046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2-634A-4F3B-9680-56F21A097911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2"/>
                  </a:solidFill>
                </c:spPr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34A-4F3B-9680-56F21A09791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34A-4F3B-9680-56F21A097911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'3.SEGMENTATION'!$B$253:$B$254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'3.SEGMENTATION'!$D$253:$D$254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0.73098249154149231</c:v>
                      </c:pt>
                      <c:pt idx="1">
                        <c:v>0.26901750845850764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34A-4F3B-9680-56F21A09791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634A-4F3B-9680-56F21A097911}"/>
                    </c:ext>
                  </c:extLst>
                </c:dPt>
                <c:dPt>
                  <c:idx val="1"/>
                  <c:bubble3D val="0"/>
                  <c:explosion val="1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634A-4F3B-9680-56F21A097911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'3.SEGMENTATION'!$B$253:$B$254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'3.SEGMENTATION'!$F$253:$F$254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0.72895723223672859</c:v>
                      </c:pt>
                      <c:pt idx="1">
                        <c:v>0.27104276776327141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34A-4F3B-9680-56F21A097911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634A-4F3B-9680-56F21A09791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634A-4F3B-9680-56F21A097911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'3.SEGMENTATION'!$B$253:$B$254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'3.SEGMENTATION'!$H$253:$H$254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0.72450302695788538</c:v>
                      </c:pt>
                      <c:pt idx="1">
                        <c:v>0.27549697304211457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34A-4F3B-9680-56F21A097911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34A-4F3B-9680-56F21A09791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34A-4F3B-9680-56F21A097911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'3.SEGMENTATION'!$B$253:$B$254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'3.SEGMENTATION'!$J$253:$J$254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0.71923228473570255</c:v>
                      </c:pt>
                      <c:pt idx="1">
                        <c:v>0.28076771526429745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34A-4F3B-9680-56F21A097911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634A-4F3B-9680-56F21A09791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634A-4F3B-9680-56F21A097911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'3.SEGMENTATION'!$B$253:$B$254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'3.SEGMENTATION'!$L$253:$L$254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0.72491029620969094</c:v>
                      </c:pt>
                      <c:pt idx="1">
                        <c:v>0.27508970379030911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34A-4F3B-9680-56F21A097911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634A-4F3B-9680-56F21A09791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634A-4F3B-9680-56F21A097911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'3.SEGMENTATION'!$B$253:$B$254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'3.SEGMENTATION'!$N$253:$N$254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0.72128261767117452</c:v>
                      </c:pt>
                      <c:pt idx="1">
                        <c:v>0.27871738232882548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4A-4F3B-9680-56F21A09791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EMPRUNTS DES EMPRUNTEURS</a:t>
            </a:r>
            <a:r>
              <a:rPr lang="en-US" baseline="0"/>
              <a:t> HYBRIDES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2D-473D-AE93-BB3FB5689D1D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2D-473D-AE93-BB3FB5689D1D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'3.SEGMENTATION'!$B$262:$B$263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</c:strRef>
          </c:cat>
          <c:val>
            <c:numRef>
              <c:f>'3.SEGMENTATION'!$P$262:$P$263</c:f>
              <c:numCache>
                <c:formatCode>0.0%</c:formatCode>
                <c:ptCount val="2"/>
                <c:pt idx="0">
                  <c:v>0.60610753806866546</c:v>
                </c:pt>
                <c:pt idx="1">
                  <c:v>0.39389246193133454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2D-473D-AE93-BB3FB5689D1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6"/>
                  </a:solidFill>
                </c:spPr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122D-473D-AE93-BB3FB5689D1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122D-473D-AE93-BB3FB5689D1D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'3.SEGMENTATION'!$B$262:$B$263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'3.SEGMENTATION'!$D$262:$D$263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0.61012988087359366</c:v>
                      </c:pt>
                      <c:pt idx="1">
                        <c:v>0.38987011912640634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22D-473D-AE93-BB3FB5689D1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spPr>
                  <a:solidFill>
                    <a:schemeClr val="accent6"/>
                  </a:solidFill>
                </c:spPr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122D-473D-AE93-BB3FB5689D1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122D-473D-AE93-BB3FB5689D1D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'3.SEGMENTATION'!$B$262:$B$263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'3.SEGMENTATION'!$F$262:$F$263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0.60733905808309774</c:v>
                      </c:pt>
                      <c:pt idx="1">
                        <c:v>0.39266094191690226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22D-473D-AE93-BB3FB5689D1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122D-473D-AE93-BB3FB5689D1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122D-473D-AE93-BB3FB5689D1D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'3.SEGMENTATION'!$B$262:$B$263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'3.SEGMENTATION'!$H$262:$H$263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0.59975481742026626</c:v>
                      </c:pt>
                      <c:pt idx="1">
                        <c:v>0.40024518257973379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22D-473D-AE93-BB3FB5689D1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spPr>
                  <a:solidFill>
                    <a:schemeClr val="accent6"/>
                  </a:solidFill>
                </c:spPr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2D-473D-AE93-BB3FB5689D1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2D-473D-AE93-BB3FB5689D1D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'3.SEGMENTATION'!$B$262:$B$263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'3.SEGMENTATION'!$J$262:$J$263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0.60811453937448934</c:v>
                      </c:pt>
                      <c:pt idx="1">
                        <c:v>0.39188546062551066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22D-473D-AE93-BB3FB5689D1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122D-473D-AE93-BB3FB5689D1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122D-473D-AE93-BB3FB5689D1D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'3.SEGMENTATION'!$B$262:$B$263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'3.SEGMENTATION'!$L$262:$L$263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0.61099948059043008</c:v>
                      </c:pt>
                      <c:pt idx="1">
                        <c:v>0.38900051940956998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22D-473D-AE93-BB3FB5689D1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spPr>
                  <a:solidFill>
                    <a:schemeClr val="accent6"/>
                  </a:solidFill>
                </c:spPr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2D-473D-AE93-BB3FB5689D1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2D-473D-AE93-BB3FB5689D1D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'3.SEGMENTATION'!$B$262:$B$263</c15:sqref>
                        </c15:formulaRef>
                      </c:ext>
                    </c:extLst>
                    <c:strCache>
                      <c:ptCount val="2"/>
                      <c:pt idx="0">
                        <c:v>FEMME</c:v>
                      </c:pt>
                      <c:pt idx="1">
                        <c:v>HOMME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'3.SEGMENTATION'!$N$262:$N$263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0.62477158139891997</c:v>
                      </c:pt>
                      <c:pt idx="1">
                        <c:v>0.37522841860108003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122D-473D-AE93-BB3FB5689D1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/>
              <a:t>RÉPARTITION DES EMPRUNTEURS SELON LE NOMBRE</a:t>
            </a:r>
            <a:r>
              <a:rPr lang="fr-CA" sz="1200" b="0" baseline="0"/>
              <a:t> DE LIVRES EMPRUNTÉS</a:t>
            </a:r>
            <a:endParaRPr lang="fr-CA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v>2015_TOUT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'4.SEGMENTATION'!$D$19:$D$25</c:f>
              <c:numCache>
                <c:formatCode>0.0%</c:formatCode>
                <c:ptCount val="7"/>
                <c:pt idx="0">
                  <c:v>0.19690789028870209</c:v>
                </c:pt>
                <c:pt idx="1">
                  <c:v>0.16516042760661995</c:v>
                </c:pt>
                <c:pt idx="2">
                  <c:v>0.15943596793701592</c:v>
                </c:pt>
                <c:pt idx="3">
                  <c:v>0.16149436944550871</c:v>
                </c:pt>
                <c:pt idx="4">
                  <c:v>8.7865197238436513E-2</c:v>
                </c:pt>
                <c:pt idx="5">
                  <c:v>9.5370099088744151E-2</c:v>
                </c:pt>
                <c:pt idx="6">
                  <c:v>0.13376604839497269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4ED-4E26-BA2C-B1A0E36A683F}"/>
            </c:ext>
          </c:extLst>
        </c:ser>
        <c:ser>
          <c:idx val="5"/>
          <c:order val="1"/>
          <c:tx>
            <c:v>"2016_TOUT"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'4.SEGMENTATION'!$F$19:$F$25</c:f>
              <c:numCache>
                <c:formatCode>0.0%</c:formatCode>
                <c:ptCount val="7"/>
                <c:pt idx="0">
                  <c:v>0.19936347495524434</c:v>
                </c:pt>
                <c:pt idx="1">
                  <c:v>0.16069310504873394</c:v>
                </c:pt>
                <c:pt idx="2">
                  <c:v>0.15588969846099443</c:v>
                </c:pt>
                <c:pt idx="3">
                  <c:v>0.1599416518708974</c:v>
                </c:pt>
                <c:pt idx="4">
                  <c:v>8.7389584269580142E-2</c:v>
                </c:pt>
                <c:pt idx="5">
                  <c:v>9.4859912919837627E-2</c:v>
                </c:pt>
                <c:pt idx="6">
                  <c:v>0.14186257247471212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4ED-4E26-BA2C-B1A0E36A683F}"/>
            </c:ext>
          </c:extLst>
        </c:ser>
        <c:ser>
          <c:idx val="4"/>
          <c:order val="2"/>
          <c:tx>
            <c:v>2017_TOUT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'4.SEGMENTATION'!$H$19:$H$25</c:f>
              <c:numCache>
                <c:formatCode>0.0%</c:formatCode>
                <c:ptCount val="7"/>
                <c:pt idx="0">
                  <c:v>0.20151860726968271</c:v>
                </c:pt>
                <c:pt idx="1">
                  <c:v>0.15953315818344546</c:v>
                </c:pt>
                <c:pt idx="2">
                  <c:v>0.1537589860553743</c:v>
                </c:pt>
                <c:pt idx="3">
                  <c:v>0.15718740075641655</c:v>
                </c:pt>
                <c:pt idx="4">
                  <c:v>8.5587666368334439E-2</c:v>
                </c:pt>
                <c:pt idx="5">
                  <c:v>9.5670814446978669E-2</c:v>
                </c:pt>
                <c:pt idx="6">
                  <c:v>0.14674336691976789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4ED-4E26-BA2C-B1A0E36A683F}"/>
            </c:ext>
          </c:extLst>
        </c:ser>
        <c:ser>
          <c:idx val="3"/>
          <c:order val="3"/>
          <c:tx>
            <c:v>2018_TOUT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'4.SEGMENTATION'!$J$19:$J$25</c:f>
              <c:numCache>
                <c:formatCode>0.0%</c:formatCode>
                <c:ptCount val="7"/>
                <c:pt idx="0">
                  <c:v>0.21083413368501025</c:v>
                </c:pt>
                <c:pt idx="1">
                  <c:v>0.16097819698685512</c:v>
                </c:pt>
                <c:pt idx="2">
                  <c:v>0.15214804833646306</c:v>
                </c:pt>
                <c:pt idx="3">
                  <c:v>0.15609007898395952</c:v>
                </c:pt>
                <c:pt idx="4">
                  <c:v>8.5893264144722703E-2</c:v>
                </c:pt>
                <c:pt idx="5">
                  <c:v>9.2157509210017058E-2</c:v>
                </c:pt>
                <c:pt idx="6">
                  <c:v>0.1418987686529723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4ED-4E26-BA2C-B1A0E36A683F}"/>
            </c:ext>
          </c:extLst>
        </c:ser>
        <c:ser>
          <c:idx val="2"/>
          <c:order val="4"/>
          <c:tx>
            <c:v>2019_TOUT</c:v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'4.SEGMENTATION'!$L$19:$L$25</c:f>
              <c:numCache>
                <c:formatCode>0.0%</c:formatCode>
                <c:ptCount val="7"/>
                <c:pt idx="0">
                  <c:v>0.21680802821632517</c:v>
                </c:pt>
                <c:pt idx="1">
                  <c:v>0.16100520658380921</c:v>
                </c:pt>
                <c:pt idx="2">
                  <c:v>0.15086496472959354</c:v>
                </c:pt>
                <c:pt idx="3">
                  <c:v>0.15426603963721869</c:v>
                </c:pt>
                <c:pt idx="4">
                  <c:v>8.4620983092598814E-2</c:v>
                </c:pt>
                <c:pt idx="5">
                  <c:v>9.2094950173552792E-2</c:v>
                </c:pt>
                <c:pt idx="6">
                  <c:v>0.1403398275669018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4ED-4E26-BA2C-B1A0E36A683F}"/>
            </c:ext>
          </c:extLst>
        </c:ser>
        <c:ser>
          <c:idx val="1"/>
          <c:order val="5"/>
          <c:tx>
            <c:v>2020_TOUT</c:v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'4.SEGMENTATION'!$N$19:$N$25</c:f>
              <c:numCache>
                <c:formatCode>0.0%</c:formatCode>
                <c:ptCount val="7"/>
                <c:pt idx="0">
                  <c:v>0.26285288709940186</c:v>
                </c:pt>
                <c:pt idx="1">
                  <c:v>0.16795835563727202</c:v>
                </c:pt>
                <c:pt idx="2">
                  <c:v>0.14558459593021</c:v>
                </c:pt>
                <c:pt idx="3">
                  <c:v>0.14605006943313084</c:v>
                </c:pt>
                <c:pt idx="4">
                  <c:v>7.8742600910776492E-2</c:v>
                </c:pt>
                <c:pt idx="5">
                  <c:v>8.4165367219804346E-2</c:v>
                </c:pt>
                <c:pt idx="6">
                  <c:v>0.11464612376940443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D4ED-4E26-BA2C-B1A0E36A683F}"/>
            </c:ext>
          </c:extLst>
        </c:ser>
        <c:ser>
          <c:idx val="0"/>
          <c:order val="6"/>
          <c:tx>
            <c:v>2021_TOUT</c:v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'4.SEGMENTATION'!$P$19:$P$25</c:f>
              <c:numCache>
                <c:formatCode>0.0%</c:formatCode>
                <c:ptCount val="7"/>
                <c:pt idx="0">
                  <c:v>0.25030459945172101</c:v>
                </c:pt>
                <c:pt idx="1">
                  <c:v>0.15768098284089754</c:v>
                </c:pt>
                <c:pt idx="2">
                  <c:v>0.13965884861407249</c:v>
                </c:pt>
                <c:pt idx="3">
                  <c:v>0.1465123362777947</c:v>
                </c:pt>
                <c:pt idx="4">
                  <c:v>8.2165702101736224E-2</c:v>
                </c:pt>
                <c:pt idx="5">
                  <c:v>9.198057332385691E-2</c:v>
                </c:pt>
                <c:pt idx="6">
                  <c:v>0.13169695738992115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D4ED-4E26-BA2C-B1A0E36A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v>2015_PHYSIQUE</c:v>
                </c:tx>
                <c:spPr>
                  <a:solidFill>
                    <a:schemeClr val="accent5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'4.SEGMENTATION'!$D$37:$D$43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0.17257733103792969</c:v>
                      </c:pt>
                      <c:pt idx="1">
                        <c:v>0.1746320875215194</c:v>
                      </c:pt>
                      <c:pt idx="2">
                        <c:v>0.17490975731659911</c:v>
                      </c:pt>
                      <c:pt idx="3">
                        <c:v>0.1706780696395846</c:v>
                      </c:pt>
                      <c:pt idx="4">
                        <c:v>8.8199033709113125E-2</c:v>
                      </c:pt>
                      <c:pt idx="5">
                        <c:v>9.3030488143499748E-2</c:v>
                      </c:pt>
                      <c:pt idx="6">
                        <c:v>0.12597323263175431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4ED-4E26-BA2C-B1A0E36A683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v>2016_PHYSIQUE</c:v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'4.SEGMENTATION'!$F$37:$F$43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0.17918436410097033</c:v>
                      </c:pt>
                      <c:pt idx="1">
                        <c:v>0.17555854829241341</c:v>
                      </c:pt>
                      <c:pt idx="2">
                        <c:v>0.17035579037029364</c:v>
                      </c:pt>
                      <c:pt idx="3">
                        <c:v>0.16815727983240675</c:v>
                      </c:pt>
                      <c:pt idx="4">
                        <c:v>8.6823900456967903E-2</c:v>
                      </c:pt>
                      <c:pt idx="5">
                        <c:v>8.9747574156566173E-2</c:v>
                      </c:pt>
                      <c:pt idx="6">
                        <c:v>0.13017254279038182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4ED-4E26-BA2C-B1A0E36A683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2017_PHYSIQUE</c:v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'4.SEGMENTATION'!$H$37:$H$43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0.18184084326480224</c:v>
                      </c:pt>
                      <c:pt idx="1">
                        <c:v>0.1755258534732444</c:v>
                      </c:pt>
                      <c:pt idx="2">
                        <c:v>0.17135938464460376</c:v>
                      </c:pt>
                      <c:pt idx="3">
                        <c:v>0.16589905512558759</c:v>
                      </c:pt>
                      <c:pt idx="4">
                        <c:v>8.5774654574806514E-2</c:v>
                      </c:pt>
                      <c:pt idx="5">
                        <c:v>8.8492949052751527E-2</c:v>
                      </c:pt>
                      <c:pt idx="6">
                        <c:v>0.13110725986420399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ED-4E26-BA2C-B1A0E36A683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2018_PHYSIQUE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'4.SEGMENTATION'!$J$37:$J$43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0.18731722138525617</c:v>
                      </c:pt>
                      <c:pt idx="1">
                        <c:v>0.17967058704376559</c:v>
                      </c:pt>
                      <c:pt idx="2">
                        <c:v>0.17018825406069199</c:v>
                      </c:pt>
                      <c:pt idx="3">
                        <c:v>0.16438997835141603</c:v>
                      </c:pt>
                      <c:pt idx="4">
                        <c:v>8.5366316828925551E-2</c:v>
                      </c:pt>
                      <c:pt idx="5">
                        <c:v>8.4695337325450384E-2</c:v>
                      </c:pt>
                      <c:pt idx="6">
                        <c:v>0.12837230500449429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4ED-4E26-BA2C-B1A0E36A683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2019_PHYSIQUE</c:v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'4.SEGMENTATION'!$L$37:$L$43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0.1915397585846961</c:v>
                      </c:pt>
                      <c:pt idx="1">
                        <c:v>0.18032545566469502</c:v>
                      </c:pt>
                      <c:pt idx="2">
                        <c:v>0.16978026389743864</c:v>
                      </c:pt>
                      <c:pt idx="3">
                        <c:v>0.16478869469796323</c:v>
                      </c:pt>
                      <c:pt idx="4">
                        <c:v>8.2916254048122473E-2</c:v>
                      </c:pt>
                      <c:pt idx="5">
                        <c:v>8.4107271900008024E-2</c:v>
                      </c:pt>
                      <c:pt idx="6">
                        <c:v>0.12654230120707652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4ED-4E26-BA2C-B1A0E36A683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2020_PHYSIQUE</c:v>
                </c:tx>
                <c:spPr>
                  <a:solidFill>
                    <a:schemeClr val="accent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'4.SEGMENTATION'!$N$37:$N$43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0.22568568621724239</c:v>
                      </c:pt>
                      <c:pt idx="1">
                        <c:v>0.20287815628069988</c:v>
                      </c:pt>
                      <c:pt idx="2">
                        <c:v>0.18384090486684546</c:v>
                      </c:pt>
                      <c:pt idx="3">
                        <c:v>0.16124578498791917</c:v>
                      </c:pt>
                      <c:pt idx="4">
                        <c:v>7.675968457106444E-2</c:v>
                      </c:pt>
                      <c:pt idx="5">
                        <c:v>6.7918115922788944E-2</c:v>
                      </c:pt>
                      <c:pt idx="6">
                        <c:v>8.1671667153439709E-2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4ED-4E26-BA2C-B1A0E36A683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2021_PHYSIQUE</c:v>
                </c:tx>
                <c:spPr>
                  <a:solidFill>
                    <a:srgbClr val="17266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'4.SEGMENTATION'!$P$37:$P$43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0.18796543687112727</c:v>
                      </c:pt>
                      <c:pt idx="1">
                        <c:v>0.17719288272412029</c:v>
                      </c:pt>
                      <c:pt idx="2">
                        <c:v>0.16713091922005571</c:v>
                      </c:pt>
                      <c:pt idx="3">
                        <c:v>0.16656244670570178</c:v>
                      </c:pt>
                      <c:pt idx="4">
                        <c:v>8.4133932124381791E-2</c:v>
                      </c:pt>
                      <c:pt idx="5">
                        <c:v>8.430447387868796E-2</c:v>
                      </c:pt>
                      <c:pt idx="6">
                        <c:v>0.13270990847592518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4ED-4E26-BA2C-B1A0E36A683F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2015_NUMERIQUE</c:v>
                </c:tx>
                <c:spPr>
                  <a:solidFill>
                    <a:srgbClr val="FEEDD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'4.SEGMENTATION'!$D$55:$D$61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0.33227334880910736</c:v>
                      </c:pt>
                      <c:pt idx="1">
                        <c:v>0.16901453238782713</c:v>
                      </c:pt>
                      <c:pt idx="2">
                        <c:v>0.12980570483670939</c:v>
                      </c:pt>
                      <c:pt idx="3">
                        <c:v>0.12967850669380226</c:v>
                      </c:pt>
                      <c:pt idx="4">
                        <c:v>7.19623493496995E-2</c:v>
                      </c:pt>
                      <c:pt idx="5">
                        <c:v>7.6477883422902029E-2</c:v>
                      </c:pt>
                      <c:pt idx="6">
                        <c:v>9.0787674499952301E-2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4ED-4E26-BA2C-B1A0E36A683F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v>2016_NUMERIQUE</c:v>
                </c:tx>
                <c:spPr>
                  <a:solidFill>
                    <a:srgbClr val="FDD3A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'4.SEGMENTATION'!$F$55:$F$61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0.31955304085752467</c:v>
                      </c:pt>
                      <c:pt idx="1">
                        <c:v>0.15549742685735407</c:v>
                      </c:pt>
                      <c:pt idx="2">
                        <c:v>0.13266611697136846</c:v>
                      </c:pt>
                      <c:pt idx="3">
                        <c:v>0.13164254641608142</c:v>
                      </c:pt>
                      <c:pt idx="4">
                        <c:v>7.3839242557789092E-2</c:v>
                      </c:pt>
                      <c:pt idx="5">
                        <c:v>8.2738619885701289E-2</c:v>
                      </c:pt>
                      <c:pt idx="6">
                        <c:v>0.104063006454181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4ED-4E26-BA2C-B1A0E36A683F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v>2017_NUMERIQUE</c:v>
                </c:tx>
                <c:spPr>
                  <a:solidFill>
                    <a:srgbClr val="FCB57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'4.SEGMENTATION'!$H$55:$H$61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0.31343928798474252</c:v>
                      </c:pt>
                      <c:pt idx="1">
                        <c:v>0.1554227590591227</c:v>
                      </c:pt>
                      <c:pt idx="2">
                        <c:v>0.12704386522568339</c:v>
                      </c:pt>
                      <c:pt idx="3">
                        <c:v>0.13065479974570884</c:v>
                      </c:pt>
                      <c:pt idx="4">
                        <c:v>7.2371265098537821E-2</c:v>
                      </c:pt>
                      <c:pt idx="5">
                        <c:v>8.612841703750794E-2</c:v>
                      </c:pt>
                      <c:pt idx="6">
                        <c:v>0.11493960584869675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4ED-4E26-BA2C-B1A0E36A683F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v>2018_NUMERIQUE</c:v>
                </c:tx>
                <c:spPr>
                  <a:solidFill>
                    <a:srgbClr val="FB943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'4.SEGMENTATION'!$J$55:$J$61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0.32043121610112513</c:v>
                      </c:pt>
                      <c:pt idx="1">
                        <c:v>0.15547536868528397</c:v>
                      </c:pt>
                      <c:pt idx="2">
                        <c:v>0.13030615446680713</c:v>
                      </c:pt>
                      <c:pt idx="3">
                        <c:v>0.13144919090949841</c:v>
                      </c:pt>
                      <c:pt idx="4">
                        <c:v>7.2594020350531183E-2</c:v>
                      </c:pt>
                      <c:pt idx="5">
                        <c:v>8.216414899816217E-2</c:v>
                      </c:pt>
                      <c:pt idx="6">
                        <c:v>0.10757990048859205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4ED-4E26-BA2C-B1A0E36A683F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v>2019_NUMERIQUE</c:v>
                </c:tx>
                <c:spPr>
                  <a:solidFill>
                    <a:srgbClr val="F9790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'4.SEGMENTATION'!$L$55:$L$61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0.31731217918805416</c:v>
                      </c:pt>
                      <c:pt idx="1">
                        <c:v>0.15766448903406441</c:v>
                      </c:pt>
                      <c:pt idx="2">
                        <c:v>0.13059962669155389</c:v>
                      </c:pt>
                      <c:pt idx="3">
                        <c:v>0.1297246850209986</c:v>
                      </c:pt>
                      <c:pt idx="4">
                        <c:v>7.3553429771348572E-2</c:v>
                      </c:pt>
                      <c:pt idx="5">
                        <c:v>8.3119458702753155E-2</c:v>
                      </c:pt>
                      <c:pt idx="6">
                        <c:v>0.10802613159122725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4ED-4E26-BA2C-B1A0E36A683F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v>2020_NUMERIQUE</c:v>
                </c:tx>
                <c:spPr>
                  <a:solidFill>
                    <a:srgbClr val="D6680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'4.SEGMENTATION'!$N$55:$N$61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0.32914335251004806</c:v>
                      </c:pt>
                      <c:pt idx="1">
                        <c:v>0.16578663934641552</c:v>
                      </c:pt>
                      <c:pt idx="2">
                        <c:v>0.12702603304699608</c:v>
                      </c:pt>
                      <c:pt idx="3">
                        <c:v>0.12743320986681378</c:v>
                      </c:pt>
                      <c:pt idx="4">
                        <c:v>6.9600966716578658E-2</c:v>
                      </c:pt>
                      <c:pt idx="5">
                        <c:v>7.8663934641553052E-2</c:v>
                      </c:pt>
                      <c:pt idx="6">
                        <c:v>0.10234586387159482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4ED-4E26-BA2C-B1A0E36A683F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v>2021_NUMERIQUE</c:v>
                </c:tx>
                <c:spPr>
                  <a:solidFill>
                    <a:srgbClr val="9F4D0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'4.SEGMENTATION'!$P$55:$P$61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0.31675651580369707</c:v>
                      </c:pt>
                      <c:pt idx="1">
                        <c:v>0.15969465223508433</c:v>
                      </c:pt>
                      <c:pt idx="2">
                        <c:v>0.127627564879435</c:v>
                      </c:pt>
                      <c:pt idx="3">
                        <c:v>0.13016284285455584</c:v>
                      </c:pt>
                      <c:pt idx="4">
                        <c:v>7.4470307994483675E-2</c:v>
                      </c:pt>
                      <c:pt idx="5">
                        <c:v>8.6074080265229086E-2</c:v>
                      </c:pt>
                      <c:pt idx="6">
                        <c:v>0.10521403596751501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4ED-4E26-BA2C-B1A0E36A683F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v>2015_HYBRIDE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'4.SEGMENTATION'!$D$74:$D$80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1.9258877138681112E-2</c:v>
                      </c:pt>
                      <c:pt idx="1">
                        <c:v>8.1420342188977729E-2</c:v>
                      </c:pt>
                      <c:pt idx="2">
                        <c:v>0.11976614220617315</c:v>
                      </c:pt>
                      <c:pt idx="3">
                        <c:v>0.17642507093113233</c:v>
                      </c:pt>
                      <c:pt idx="4">
                        <c:v>0.12827787808442953</c:v>
                      </c:pt>
                      <c:pt idx="5">
                        <c:v>0.16456022697962341</c:v>
                      </c:pt>
                      <c:pt idx="6">
                        <c:v>0.31029146247098272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4ED-4E26-BA2C-B1A0E36A683F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v>2016_HYBRIDE</c:v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'4.SEGMENTATION'!$F$74:$F$80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1.8628095551172473E-2</c:v>
                      </c:pt>
                      <c:pt idx="1">
                        <c:v>7.9699028416977138E-2</c:v>
                      </c:pt>
                      <c:pt idx="2">
                        <c:v>0.12374899554386734</c:v>
                      </c:pt>
                      <c:pt idx="3">
                        <c:v>0.1805098984586164</c:v>
                      </c:pt>
                      <c:pt idx="4">
                        <c:v>0.12579443348674119</c:v>
                      </c:pt>
                      <c:pt idx="5">
                        <c:v>0.15844838921762</c:v>
                      </c:pt>
                      <c:pt idx="6">
                        <c:v>0.3131711593250055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4ED-4E26-BA2C-B1A0E36A683F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v>2017_HYBRIDE</c:v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'4.SEGMENTATION'!$H$74:$H$80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1.8359035983710529E-2</c:v>
                      </c:pt>
                      <c:pt idx="1">
                        <c:v>8.0379197543227185E-2</c:v>
                      </c:pt>
                      <c:pt idx="2">
                        <c:v>0.12490820482008144</c:v>
                      </c:pt>
                      <c:pt idx="3">
                        <c:v>0.17784898858401763</c:v>
                      </c:pt>
                      <c:pt idx="4">
                        <c:v>0.11923359369784364</c:v>
                      </c:pt>
                      <c:pt idx="5">
                        <c:v>0.16109219574070366</c:v>
                      </c:pt>
                      <c:pt idx="6">
                        <c:v>0.31817878363041591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4ED-4E26-BA2C-B1A0E36A683F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v>2018_HYBRIDE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'4.SEGMENTATION'!$J$74:$J$80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2.0295318881558277E-2</c:v>
                      </c:pt>
                      <c:pt idx="1">
                        <c:v>8.363179390512096E-2</c:v>
                      </c:pt>
                      <c:pt idx="2">
                        <c:v>0.12384542884071631</c:v>
                      </c:pt>
                      <c:pt idx="3">
                        <c:v>0.18397737983034873</c:v>
                      </c:pt>
                      <c:pt idx="4">
                        <c:v>0.12579327678290919</c:v>
                      </c:pt>
                      <c:pt idx="5">
                        <c:v>0.15721017907634308</c:v>
                      </c:pt>
                      <c:pt idx="6">
                        <c:v>0.30524662268300345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4ED-4E26-BA2C-B1A0E36A683F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v>2019_HYBRIDE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'4.SEGMENTATION'!$L$74:$L$80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2.0791014458119251E-2</c:v>
                      </c:pt>
                      <c:pt idx="1">
                        <c:v>8.5016130959493369E-2</c:v>
                      </c:pt>
                      <c:pt idx="2">
                        <c:v>0.12868921018042778</c:v>
                      </c:pt>
                      <c:pt idx="3">
                        <c:v>0.18269805233600192</c:v>
                      </c:pt>
                      <c:pt idx="4">
                        <c:v>0.12623969410921257</c:v>
                      </c:pt>
                      <c:pt idx="5">
                        <c:v>0.15533516549169554</c:v>
                      </c:pt>
                      <c:pt idx="6">
                        <c:v>0.30123073246504961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4ED-4E26-BA2C-B1A0E36A683F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v>2020_HYBRIDE</c:v>
                </c:tx>
                <c:spPr>
                  <a:solidFill>
                    <a:srgbClr val="476D2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'4.SEGMENTATION'!$N$74:$N$80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2.1385063559322032E-2</c:v>
                      </c:pt>
                      <c:pt idx="1">
                        <c:v>9.1829978813559324E-2</c:v>
                      </c:pt>
                      <c:pt idx="2">
                        <c:v>0.14373675847457626</c:v>
                      </c:pt>
                      <c:pt idx="3">
                        <c:v>0.20199947033898305</c:v>
                      </c:pt>
                      <c:pt idx="4">
                        <c:v>0.12976694915254236</c:v>
                      </c:pt>
                      <c:pt idx="5">
                        <c:v>0.15240995762711865</c:v>
                      </c:pt>
                      <c:pt idx="6">
                        <c:v>0.2588718220338983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4ED-4E26-BA2C-B1A0E36A683F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v>2021_HYBRIDE</c:v>
                </c:tx>
                <c:spPr>
                  <a:solidFill>
                    <a:srgbClr val="0066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'4.SEGMENTATION'!$P$74:$P$80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2.0590070416258134E-2</c:v>
                      </c:pt>
                      <c:pt idx="1">
                        <c:v>8.360816472056333E-2</c:v>
                      </c:pt>
                      <c:pt idx="2">
                        <c:v>0.13049291380693467</c:v>
                      </c:pt>
                      <c:pt idx="3">
                        <c:v>0.18825207237721722</c:v>
                      </c:pt>
                      <c:pt idx="4">
                        <c:v>0.12523397807291203</c:v>
                      </c:pt>
                      <c:pt idx="5">
                        <c:v>0.15384615384615385</c:v>
                      </c:pt>
                      <c:pt idx="6">
                        <c:v>0.29797664675996077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4ED-4E26-BA2C-B1A0E36A683F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 b="0" i="0" baseline="0">
                <a:effectLst/>
              </a:rPr>
              <a:t>RÉPARTITION DES EMPRUNTEURS PHYSIQUES SELON LE NOMBRE DE LIVRES EMPRUNTÉS</a:t>
            </a:r>
            <a:endParaRPr lang="fr-CA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v>2015_PHYSIQUE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'4.SEGMENTATION'!$D$37:$D$43</c:f>
              <c:numCache>
                <c:formatCode>0.0%</c:formatCode>
                <c:ptCount val="7"/>
                <c:pt idx="0">
                  <c:v>0.17257733103792969</c:v>
                </c:pt>
                <c:pt idx="1">
                  <c:v>0.1746320875215194</c:v>
                </c:pt>
                <c:pt idx="2">
                  <c:v>0.17490975731659911</c:v>
                </c:pt>
                <c:pt idx="3">
                  <c:v>0.1706780696395846</c:v>
                </c:pt>
                <c:pt idx="4">
                  <c:v>8.8199033709113125E-2</c:v>
                </c:pt>
                <c:pt idx="5">
                  <c:v>9.3030488143499748E-2</c:v>
                </c:pt>
                <c:pt idx="6">
                  <c:v>0.12597323263175431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B076-43F0-B952-7B139CA589E0}"/>
            </c:ext>
          </c:extLst>
        </c:ser>
        <c:ser>
          <c:idx val="8"/>
          <c:order val="8"/>
          <c:tx>
            <c:v>2016_PHYSIQUE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'4.SEGMENTATION'!$F$37:$F$43</c:f>
              <c:numCache>
                <c:formatCode>0.0%</c:formatCode>
                <c:ptCount val="7"/>
                <c:pt idx="0">
                  <c:v>0.17918436410097033</c:v>
                </c:pt>
                <c:pt idx="1">
                  <c:v>0.17555854829241341</c:v>
                </c:pt>
                <c:pt idx="2">
                  <c:v>0.17035579037029364</c:v>
                </c:pt>
                <c:pt idx="3">
                  <c:v>0.16815727983240675</c:v>
                </c:pt>
                <c:pt idx="4">
                  <c:v>8.6823900456967903E-2</c:v>
                </c:pt>
                <c:pt idx="5">
                  <c:v>8.9747574156566173E-2</c:v>
                </c:pt>
                <c:pt idx="6">
                  <c:v>0.13017254279038182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076-43F0-B952-7B139CA589E0}"/>
            </c:ext>
          </c:extLst>
        </c:ser>
        <c:ser>
          <c:idx val="9"/>
          <c:order val="9"/>
          <c:tx>
            <c:v>2017_PHYSIQUE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'4.SEGMENTATION'!$H$37:$H$43</c:f>
              <c:numCache>
                <c:formatCode>0.0%</c:formatCode>
                <c:ptCount val="7"/>
                <c:pt idx="0">
                  <c:v>0.18184084326480224</c:v>
                </c:pt>
                <c:pt idx="1">
                  <c:v>0.1755258534732444</c:v>
                </c:pt>
                <c:pt idx="2">
                  <c:v>0.17135938464460376</c:v>
                </c:pt>
                <c:pt idx="3">
                  <c:v>0.16589905512558759</c:v>
                </c:pt>
                <c:pt idx="4">
                  <c:v>8.5774654574806514E-2</c:v>
                </c:pt>
                <c:pt idx="5">
                  <c:v>8.8492949052751527E-2</c:v>
                </c:pt>
                <c:pt idx="6">
                  <c:v>0.13110725986420399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076-43F0-B952-7B139CA589E0}"/>
            </c:ext>
          </c:extLst>
        </c:ser>
        <c:ser>
          <c:idx val="10"/>
          <c:order val="10"/>
          <c:tx>
            <c:v>2018_PHYSIQUE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'4.SEGMENTATION'!$J$37:$J$43</c:f>
              <c:numCache>
                <c:formatCode>0.0%</c:formatCode>
                <c:ptCount val="7"/>
                <c:pt idx="0">
                  <c:v>0.18731722138525617</c:v>
                </c:pt>
                <c:pt idx="1">
                  <c:v>0.17967058704376559</c:v>
                </c:pt>
                <c:pt idx="2">
                  <c:v>0.17018825406069199</c:v>
                </c:pt>
                <c:pt idx="3">
                  <c:v>0.16438997835141603</c:v>
                </c:pt>
                <c:pt idx="4">
                  <c:v>8.5366316828925551E-2</c:v>
                </c:pt>
                <c:pt idx="5">
                  <c:v>8.4695337325450384E-2</c:v>
                </c:pt>
                <c:pt idx="6">
                  <c:v>0.12837230500449429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B076-43F0-B952-7B139CA589E0}"/>
            </c:ext>
          </c:extLst>
        </c:ser>
        <c:ser>
          <c:idx val="11"/>
          <c:order val="11"/>
          <c:tx>
            <c:v>2019_PHYSIQUE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'4.SEGMENTATION'!$L$37:$L$43</c:f>
              <c:numCache>
                <c:formatCode>0.0%</c:formatCode>
                <c:ptCount val="7"/>
                <c:pt idx="0">
                  <c:v>0.1915397585846961</c:v>
                </c:pt>
                <c:pt idx="1">
                  <c:v>0.18032545566469502</c:v>
                </c:pt>
                <c:pt idx="2">
                  <c:v>0.16978026389743864</c:v>
                </c:pt>
                <c:pt idx="3">
                  <c:v>0.16478869469796323</c:v>
                </c:pt>
                <c:pt idx="4">
                  <c:v>8.2916254048122473E-2</c:v>
                </c:pt>
                <c:pt idx="5">
                  <c:v>8.4107271900008024E-2</c:v>
                </c:pt>
                <c:pt idx="6">
                  <c:v>0.12654230120707652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076-43F0-B952-7B139CA589E0}"/>
            </c:ext>
          </c:extLst>
        </c:ser>
        <c:ser>
          <c:idx val="12"/>
          <c:order val="12"/>
          <c:tx>
            <c:v>2020_PHYSIQUE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'4.SEGMENTATION'!$N$37:$N$43</c:f>
              <c:numCache>
                <c:formatCode>0.0%</c:formatCode>
                <c:ptCount val="7"/>
                <c:pt idx="0">
                  <c:v>0.22568568621724239</c:v>
                </c:pt>
                <c:pt idx="1">
                  <c:v>0.20287815628069988</c:v>
                </c:pt>
                <c:pt idx="2">
                  <c:v>0.18384090486684546</c:v>
                </c:pt>
                <c:pt idx="3">
                  <c:v>0.16124578498791917</c:v>
                </c:pt>
                <c:pt idx="4">
                  <c:v>7.675968457106444E-2</c:v>
                </c:pt>
                <c:pt idx="5">
                  <c:v>6.7918115922788944E-2</c:v>
                </c:pt>
                <c:pt idx="6">
                  <c:v>8.1671667153439709E-2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B076-43F0-B952-7B139CA589E0}"/>
            </c:ext>
          </c:extLst>
        </c:ser>
        <c:ser>
          <c:idx val="13"/>
          <c:order val="13"/>
          <c:tx>
            <c:v>2021_PHYSIQUE</c:v>
          </c:tx>
          <c:spPr>
            <a:solidFill>
              <a:srgbClr val="17266F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'4.SEGMENTATION'!$P$37:$P$43</c:f>
              <c:numCache>
                <c:formatCode>0.0%</c:formatCode>
                <c:ptCount val="7"/>
                <c:pt idx="0">
                  <c:v>0.18796543687112727</c:v>
                </c:pt>
                <c:pt idx="1">
                  <c:v>0.17719288272412029</c:v>
                </c:pt>
                <c:pt idx="2">
                  <c:v>0.16713091922005571</c:v>
                </c:pt>
                <c:pt idx="3">
                  <c:v>0.16656244670570178</c:v>
                </c:pt>
                <c:pt idx="4">
                  <c:v>8.4133932124381791E-2</c:v>
                </c:pt>
                <c:pt idx="5">
                  <c:v>8.430447387868796E-2</c:v>
                </c:pt>
                <c:pt idx="6">
                  <c:v>0.13270990847592518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B076-43F0-B952-7B139CA5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v>2015_TOUT</c:v>
                </c:tx>
                <c:spPr>
                  <a:solidFill>
                    <a:schemeClr val="bg1">
                      <a:lumMod val="8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'4.SEGMENTATION'!$D$19:$D$25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0.19690789028870209</c:v>
                      </c:pt>
                      <c:pt idx="1">
                        <c:v>0.16516042760661995</c:v>
                      </c:pt>
                      <c:pt idx="2">
                        <c:v>0.15943596793701592</c:v>
                      </c:pt>
                      <c:pt idx="3">
                        <c:v>0.16149436944550871</c:v>
                      </c:pt>
                      <c:pt idx="4">
                        <c:v>8.7865197238436513E-2</c:v>
                      </c:pt>
                      <c:pt idx="5">
                        <c:v>9.5370099088744151E-2</c:v>
                      </c:pt>
                      <c:pt idx="6">
                        <c:v>0.13376604839497269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076-43F0-B952-7B139CA589E0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v>"2016_TOUT"</c:v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'4.SEGMENTATION'!$F$19:$F$25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0.19936347495524434</c:v>
                      </c:pt>
                      <c:pt idx="1">
                        <c:v>0.16069310504873394</c:v>
                      </c:pt>
                      <c:pt idx="2">
                        <c:v>0.15588969846099443</c:v>
                      </c:pt>
                      <c:pt idx="3">
                        <c:v>0.1599416518708974</c:v>
                      </c:pt>
                      <c:pt idx="4">
                        <c:v>8.7389584269580142E-2</c:v>
                      </c:pt>
                      <c:pt idx="5">
                        <c:v>9.4859912919837627E-2</c:v>
                      </c:pt>
                      <c:pt idx="6">
                        <c:v>0.14186257247471212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076-43F0-B952-7B139CA589E0}"/>
                  </c:ext>
                </c:extLst>
              </c15:ser>
            </c15:filteredBarSeries>
            <c15:filteredBarSeries>
              <c15:ser>
                <c:idx val="4"/>
                <c:order val="2"/>
                <c:tx>
                  <c:v>2017_TOUT</c:v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'4.SEGMENTATION'!$H$19:$H$25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0.20151860726968271</c:v>
                      </c:pt>
                      <c:pt idx="1">
                        <c:v>0.15953315818344546</c:v>
                      </c:pt>
                      <c:pt idx="2">
                        <c:v>0.1537589860553743</c:v>
                      </c:pt>
                      <c:pt idx="3">
                        <c:v>0.15718740075641655</c:v>
                      </c:pt>
                      <c:pt idx="4">
                        <c:v>8.5587666368334439E-2</c:v>
                      </c:pt>
                      <c:pt idx="5">
                        <c:v>9.5670814446978669E-2</c:v>
                      </c:pt>
                      <c:pt idx="6">
                        <c:v>0.14674336691976789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076-43F0-B952-7B139CA589E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2018_TOUT</c:v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'4.SEGMENTATION'!$J$19:$J$25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0.21083413368501025</c:v>
                      </c:pt>
                      <c:pt idx="1">
                        <c:v>0.16097819698685512</c:v>
                      </c:pt>
                      <c:pt idx="2">
                        <c:v>0.15214804833646306</c:v>
                      </c:pt>
                      <c:pt idx="3">
                        <c:v>0.15609007898395952</c:v>
                      </c:pt>
                      <c:pt idx="4">
                        <c:v>8.5893264144722703E-2</c:v>
                      </c:pt>
                      <c:pt idx="5">
                        <c:v>9.2157509210017058E-2</c:v>
                      </c:pt>
                      <c:pt idx="6">
                        <c:v>0.1418987686529723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076-43F0-B952-7B139CA589E0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v>2019_TOUT</c:v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'4.SEGMENTATION'!$L$19:$L$25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0.21680802821632517</c:v>
                      </c:pt>
                      <c:pt idx="1">
                        <c:v>0.16100520658380921</c:v>
                      </c:pt>
                      <c:pt idx="2">
                        <c:v>0.15086496472959354</c:v>
                      </c:pt>
                      <c:pt idx="3">
                        <c:v>0.15426603963721869</c:v>
                      </c:pt>
                      <c:pt idx="4">
                        <c:v>8.4620983092598814E-2</c:v>
                      </c:pt>
                      <c:pt idx="5">
                        <c:v>9.2094950173552792E-2</c:v>
                      </c:pt>
                      <c:pt idx="6">
                        <c:v>0.1403398275669018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076-43F0-B952-7B139CA589E0}"/>
                  </c:ext>
                </c:extLst>
              </c15:ser>
            </c15:filteredBarSeries>
            <c15:filteredBarSeries>
              <c15:ser>
                <c:idx val="1"/>
                <c:order val="5"/>
                <c:tx>
                  <c:v>2020_TOUT</c:v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'4.SEGMENTATION'!$N$19:$N$25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0.26285288709940186</c:v>
                      </c:pt>
                      <c:pt idx="1">
                        <c:v>0.16795835563727202</c:v>
                      </c:pt>
                      <c:pt idx="2">
                        <c:v>0.14558459593021</c:v>
                      </c:pt>
                      <c:pt idx="3">
                        <c:v>0.14605006943313084</c:v>
                      </c:pt>
                      <c:pt idx="4">
                        <c:v>7.8742600910776492E-2</c:v>
                      </c:pt>
                      <c:pt idx="5">
                        <c:v>8.4165367219804346E-2</c:v>
                      </c:pt>
                      <c:pt idx="6">
                        <c:v>0.11464612376940443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076-43F0-B952-7B139CA589E0}"/>
                  </c:ext>
                </c:extLst>
              </c15:ser>
            </c15:filteredBarSeries>
            <c15:filteredBarSeries>
              <c15:ser>
                <c:idx val="0"/>
                <c:order val="6"/>
                <c:tx>
                  <c:v>2021_TOUT</c:v>
                </c:tx>
                <c:spPr>
                  <a:solidFill>
                    <a:schemeClr val="tx1">
                      <a:lumMod val="85000"/>
                      <a:lumOff val="1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'4.SEGMENTATION'!$P$19:$P$25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0.25030459945172101</c:v>
                      </c:pt>
                      <c:pt idx="1">
                        <c:v>0.15768098284089754</c:v>
                      </c:pt>
                      <c:pt idx="2">
                        <c:v>0.13965884861407249</c:v>
                      </c:pt>
                      <c:pt idx="3">
                        <c:v>0.1465123362777947</c:v>
                      </c:pt>
                      <c:pt idx="4">
                        <c:v>8.2165702101736224E-2</c:v>
                      </c:pt>
                      <c:pt idx="5">
                        <c:v>9.198057332385691E-2</c:v>
                      </c:pt>
                      <c:pt idx="6">
                        <c:v>0.13169695738992115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076-43F0-B952-7B139CA589E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2015_NUMERIQUE</c:v>
                </c:tx>
                <c:spPr>
                  <a:solidFill>
                    <a:srgbClr val="FEEDD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'4.SEGMENTATION'!$D$55:$D$61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0.33227334880910736</c:v>
                      </c:pt>
                      <c:pt idx="1">
                        <c:v>0.16901453238782713</c:v>
                      </c:pt>
                      <c:pt idx="2">
                        <c:v>0.12980570483670939</c:v>
                      </c:pt>
                      <c:pt idx="3">
                        <c:v>0.12967850669380226</c:v>
                      </c:pt>
                      <c:pt idx="4">
                        <c:v>7.19623493496995E-2</c:v>
                      </c:pt>
                      <c:pt idx="5">
                        <c:v>7.6477883422902029E-2</c:v>
                      </c:pt>
                      <c:pt idx="6">
                        <c:v>9.0787674499952301E-2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6-43F0-B952-7B139CA589E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v>2016_NUMERIQUE</c:v>
                </c:tx>
                <c:spPr>
                  <a:solidFill>
                    <a:srgbClr val="FDD3A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'4.SEGMENTATION'!$F$55:$F$61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0.31955304085752467</c:v>
                      </c:pt>
                      <c:pt idx="1">
                        <c:v>0.15549742685735407</c:v>
                      </c:pt>
                      <c:pt idx="2">
                        <c:v>0.13266611697136846</c:v>
                      </c:pt>
                      <c:pt idx="3">
                        <c:v>0.13164254641608142</c:v>
                      </c:pt>
                      <c:pt idx="4">
                        <c:v>7.3839242557789092E-2</c:v>
                      </c:pt>
                      <c:pt idx="5">
                        <c:v>8.2738619885701289E-2</c:v>
                      </c:pt>
                      <c:pt idx="6">
                        <c:v>0.104063006454181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6-43F0-B952-7B139CA589E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v>2017_NUMERIQUE</c:v>
                </c:tx>
                <c:spPr>
                  <a:solidFill>
                    <a:srgbClr val="FCB57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'4.SEGMENTATION'!$H$55:$H$61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0.31343928798474252</c:v>
                      </c:pt>
                      <c:pt idx="1">
                        <c:v>0.1554227590591227</c:v>
                      </c:pt>
                      <c:pt idx="2">
                        <c:v>0.12704386522568339</c:v>
                      </c:pt>
                      <c:pt idx="3">
                        <c:v>0.13065479974570884</c:v>
                      </c:pt>
                      <c:pt idx="4">
                        <c:v>7.2371265098537821E-2</c:v>
                      </c:pt>
                      <c:pt idx="5">
                        <c:v>8.612841703750794E-2</c:v>
                      </c:pt>
                      <c:pt idx="6">
                        <c:v>0.11493960584869675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076-43F0-B952-7B139CA589E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v>2018_NUMERIQUE</c:v>
                </c:tx>
                <c:spPr>
                  <a:solidFill>
                    <a:srgbClr val="FB943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'4.SEGMENTATION'!$J$55:$J$61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0.32043121610112513</c:v>
                      </c:pt>
                      <c:pt idx="1">
                        <c:v>0.15547536868528397</c:v>
                      </c:pt>
                      <c:pt idx="2">
                        <c:v>0.13030615446680713</c:v>
                      </c:pt>
                      <c:pt idx="3">
                        <c:v>0.13144919090949841</c:v>
                      </c:pt>
                      <c:pt idx="4">
                        <c:v>7.2594020350531183E-2</c:v>
                      </c:pt>
                      <c:pt idx="5">
                        <c:v>8.216414899816217E-2</c:v>
                      </c:pt>
                      <c:pt idx="6">
                        <c:v>0.10757990048859205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076-43F0-B952-7B139CA589E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v>2019_NUMERIQUE</c:v>
                </c:tx>
                <c:spPr>
                  <a:solidFill>
                    <a:srgbClr val="F9790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'4.SEGMENTATION'!$L$55:$L$61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0.31731217918805416</c:v>
                      </c:pt>
                      <c:pt idx="1">
                        <c:v>0.15766448903406441</c:v>
                      </c:pt>
                      <c:pt idx="2">
                        <c:v>0.13059962669155389</c:v>
                      </c:pt>
                      <c:pt idx="3">
                        <c:v>0.1297246850209986</c:v>
                      </c:pt>
                      <c:pt idx="4">
                        <c:v>7.3553429771348572E-2</c:v>
                      </c:pt>
                      <c:pt idx="5">
                        <c:v>8.3119458702753155E-2</c:v>
                      </c:pt>
                      <c:pt idx="6">
                        <c:v>0.10802613159122725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076-43F0-B952-7B139CA589E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v>2020_NUMERIQUE</c:v>
                </c:tx>
                <c:spPr>
                  <a:solidFill>
                    <a:srgbClr val="D6680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'4.SEGMENTATION'!$N$55:$N$61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0.32914335251004806</c:v>
                      </c:pt>
                      <c:pt idx="1">
                        <c:v>0.16578663934641552</c:v>
                      </c:pt>
                      <c:pt idx="2">
                        <c:v>0.12702603304699608</c:v>
                      </c:pt>
                      <c:pt idx="3">
                        <c:v>0.12743320986681378</c:v>
                      </c:pt>
                      <c:pt idx="4">
                        <c:v>6.9600966716578658E-2</c:v>
                      </c:pt>
                      <c:pt idx="5">
                        <c:v>7.8663934641553052E-2</c:v>
                      </c:pt>
                      <c:pt idx="6">
                        <c:v>0.10234586387159482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076-43F0-B952-7B139CA589E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v>2021_NUMERIQUE</c:v>
                </c:tx>
                <c:spPr>
                  <a:solidFill>
                    <a:srgbClr val="9F4D0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'4.SEGMENTATION'!$P$55:$P$61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0.31675651580369707</c:v>
                      </c:pt>
                      <c:pt idx="1">
                        <c:v>0.15969465223508433</c:v>
                      </c:pt>
                      <c:pt idx="2">
                        <c:v>0.127627564879435</c:v>
                      </c:pt>
                      <c:pt idx="3">
                        <c:v>0.13016284285455584</c:v>
                      </c:pt>
                      <c:pt idx="4">
                        <c:v>7.4470307994483675E-2</c:v>
                      </c:pt>
                      <c:pt idx="5">
                        <c:v>8.6074080265229086E-2</c:v>
                      </c:pt>
                      <c:pt idx="6">
                        <c:v>0.10521403596751501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076-43F0-B952-7B139CA589E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v>2015_HYBRIDE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'4.SEGMENTATION'!$D$74:$D$80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1.9258877138681112E-2</c:v>
                      </c:pt>
                      <c:pt idx="1">
                        <c:v>8.1420342188977729E-2</c:v>
                      </c:pt>
                      <c:pt idx="2">
                        <c:v>0.11976614220617315</c:v>
                      </c:pt>
                      <c:pt idx="3">
                        <c:v>0.17642507093113233</c:v>
                      </c:pt>
                      <c:pt idx="4">
                        <c:v>0.12827787808442953</c:v>
                      </c:pt>
                      <c:pt idx="5">
                        <c:v>0.16456022697962341</c:v>
                      </c:pt>
                      <c:pt idx="6">
                        <c:v>0.31029146247098272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076-43F0-B952-7B139CA589E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v>2016_HYBRIDE</c:v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'4.SEGMENTATION'!$F$74:$F$80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1.8628095551172473E-2</c:v>
                      </c:pt>
                      <c:pt idx="1">
                        <c:v>7.9699028416977138E-2</c:v>
                      </c:pt>
                      <c:pt idx="2">
                        <c:v>0.12374899554386734</c:v>
                      </c:pt>
                      <c:pt idx="3">
                        <c:v>0.1805098984586164</c:v>
                      </c:pt>
                      <c:pt idx="4">
                        <c:v>0.12579443348674119</c:v>
                      </c:pt>
                      <c:pt idx="5">
                        <c:v>0.15844838921762</c:v>
                      </c:pt>
                      <c:pt idx="6">
                        <c:v>0.3131711593250055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076-43F0-B952-7B139CA589E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v>2017_HYBRIDE</c:v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'4.SEGMENTATION'!$H$74:$H$80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1.8359035983710529E-2</c:v>
                      </c:pt>
                      <c:pt idx="1">
                        <c:v>8.0379197543227185E-2</c:v>
                      </c:pt>
                      <c:pt idx="2">
                        <c:v>0.12490820482008144</c:v>
                      </c:pt>
                      <c:pt idx="3">
                        <c:v>0.17784898858401763</c:v>
                      </c:pt>
                      <c:pt idx="4">
                        <c:v>0.11923359369784364</c:v>
                      </c:pt>
                      <c:pt idx="5">
                        <c:v>0.16109219574070366</c:v>
                      </c:pt>
                      <c:pt idx="6">
                        <c:v>0.31817878363041591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076-43F0-B952-7B139CA589E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v>2018_HYBRIDE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'4.SEGMENTATION'!$J$74:$J$80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2.0295318881558277E-2</c:v>
                      </c:pt>
                      <c:pt idx="1">
                        <c:v>8.363179390512096E-2</c:v>
                      </c:pt>
                      <c:pt idx="2">
                        <c:v>0.12384542884071631</c:v>
                      </c:pt>
                      <c:pt idx="3">
                        <c:v>0.18397737983034873</c:v>
                      </c:pt>
                      <c:pt idx="4">
                        <c:v>0.12579327678290919</c:v>
                      </c:pt>
                      <c:pt idx="5">
                        <c:v>0.15721017907634308</c:v>
                      </c:pt>
                      <c:pt idx="6">
                        <c:v>0.30524662268300345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076-43F0-B952-7B139CA589E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v>2019_HYBRIDE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'4.SEGMENTATION'!$L$74:$L$80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2.0791014458119251E-2</c:v>
                      </c:pt>
                      <c:pt idx="1">
                        <c:v>8.5016130959493369E-2</c:v>
                      </c:pt>
                      <c:pt idx="2">
                        <c:v>0.12868921018042778</c:v>
                      </c:pt>
                      <c:pt idx="3">
                        <c:v>0.18269805233600192</c:v>
                      </c:pt>
                      <c:pt idx="4">
                        <c:v>0.12623969410921257</c:v>
                      </c:pt>
                      <c:pt idx="5">
                        <c:v>0.15533516549169554</c:v>
                      </c:pt>
                      <c:pt idx="6">
                        <c:v>0.30123073246504961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076-43F0-B952-7B139CA589E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v>2020_HYBRIDE</c:v>
                </c:tx>
                <c:spPr>
                  <a:solidFill>
                    <a:srgbClr val="476D2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'4.SEGMENTATION'!$N$74:$N$80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2.1385063559322032E-2</c:v>
                      </c:pt>
                      <c:pt idx="1">
                        <c:v>9.1829978813559324E-2</c:v>
                      </c:pt>
                      <c:pt idx="2">
                        <c:v>0.14373675847457626</c:v>
                      </c:pt>
                      <c:pt idx="3">
                        <c:v>0.20199947033898305</c:v>
                      </c:pt>
                      <c:pt idx="4">
                        <c:v>0.12976694915254236</c:v>
                      </c:pt>
                      <c:pt idx="5">
                        <c:v>0.15240995762711865</c:v>
                      </c:pt>
                      <c:pt idx="6">
                        <c:v>0.2588718220338983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076-43F0-B952-7B139CA589E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v>2021_HYBRIDE</c:v>
                </c:tx>
                <c:spPr>
                  <a:solidFill>
                    <a:srgbClr val="0066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'4.SEGMENTATION'!$P$74:$P$80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2.0590070416258134E-2</c:v>
                      </c:pt>
                      <c:pt idx="1">
                        <c:v>8.360816472056333E-2</c:v>
                      </c:pt>
                      <c:pt idx="2">
                        <c:v>0.13049291380693467</c:v>
                      </c:pt>
                      <c:pt idx="3">
                        <c:v>0.18825207237721722</c:v>
                      </c:pt>
                      <c:pt idx="4">
                        <c:v>0.12523397807291203</c:v>
                      </c:pt>
                      <c:pt idx="5">
                        <c:v>0.15384615384615385</c:v>
                      </c:pt>
                      <c:pt idx="6">
                        <c:v>0.29797664675996077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076-43F0-B952-7B139CA589E0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CA" sz="1200" b="0" i="0" baseline="0">
                <a:effectLst/>
              </a:rPr>
              <a:t>RÉPARTITION DES EMPRUNTEURS NUMÉRIQUES SELON LE NOMBRE DE LIVRES EMPRUNTÉS</a:t>
            </a:r>
            <a:endParaRPr lang="fr-CA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fr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4"/>
          <c:order val="14"/>
          <c:tx>
            <c:v>2015_NUMERIQUE</c:v>
          </c:tx>
          <c:spPr>
            <a:solidFill>
              <a:srgbClr val="FEEDDE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'4.SEGMENTATION'!$D$55:$D$61</c:f>
              <c:numCache>
                <c:formatCode>0.0%</c:formatCode>
                <c:ptCount val="7"/>
                <c:pt idx="0">
                  <c:v>0.33227334880910736</c:v>
                </c:pt>
                <c:pt idx="1">
                  <c:v>0.16901453238782713</c:v>
                </c:pt>
                <c:pt idx="2">
                  <c:v>0.12980570483670939</c:v>
                </c:pt>
                <c:pt idx="3">
                  <c:v>0.12967850669380226</c:v>
                </c:pt>
                <c:pt idx="4">
                  <c:v>7.19623493496995E-2</c:v>
                </c:pt>
                <c:pt idx="5">
                  <c:v>7.6477883422902029E-2</c:v>
                </c:pt>
                <c:pt idx="6">
                  <c:v>9.0787674499952301E-2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17DF-45C2-9817-97AC065A43D7}"/>
            </c:ext>
          </c:extLst>
        </c:ser>
        <c:ser>
          <c:idx val="15"/>
          <c:order val="15"/>
          <c:tx>
            <c:v>2016_NUMERIQUE</c:v>
          </c:tx>
          <c:spPr>
            <a:solidFill>
              <a:srgbClr val="FDD3AD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'4.SEGMENTATION'!$F$55:$F$61</c:f>
              <c:numCache>
                <c:formatCode>0.0%</c:formatCode>
                <c:ptCount val="7"/>
                <c:pt idx="0">
                  <c:v>0.31955304085752467</c:v>
                </c:pt>
                <c:pt idx="1">
                  <c:v>0.15549742685735407</c:v>
                </c:pt>
                <c:pt idx="2">
                  <c:v>0.13266611697136846</c:v>
                </c:pt>
                <c:pt idx="3">
                  <c:v>0.13164254641608142</c:v>
                </c:pt>
                <c:pt idx="4">
                  <c:v>7.3839242557789092E-2</c:v>
                </c:pt>
                <c:pt idx="5">
                  <c:v>8.2738619885701289E-2</c:v>
                </c:pt>
                <c:pt idx="6">
                  <c:v>0.104063006454181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17DF-45C2-9817-97AC065A43D7}"/>
            </c:ext>
          </c:extLst>
        </c:ser>
        <c:ser>
          <c:idx val="16"/>
          <c:order val="16"/>
          <c:tx>
            <c:v>2017_NUMERIQUE</c:v>
          </c:tx>
          <c:spPr>
            <a:solidFill>
              <a:srgbClr val="FCB574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'4.SEGMENTATION'!$H$55:$H$61</c:f>
              <c:numCache>
                <c:formatCode>0.0%</c:formatCode>
                <c:ptCount val="7"/>
                <c:pt idx="0">
                  <c:v>0.31343928798474252</c:v>
                </c:pt>
                <c:pt idx="1">
                  <c:v>0.1554227590591227</c:v>
                </c:pt>
                <c:pt idx="2">
                  <c:v>0.12704386522568339</c:v>
                </c:pt>
                <c:pt idx="3">
                  <c:v>0.13065479974570884</c:v>
                </c:pt>
                <c:pt idx="4">
                  <c:v>7.2371265098537821E-2</c:v>
                </c:pt>
                <c:pt idx="5">
                  <c:v>8.612841703750794E-2</c:v>
                </c:pt>
                <c:pt idx="6">
                  <c:v>0.11493960584869675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17DF-45C2-9817-97AC065A43D7}"/>
            </c:ext>
          </c:extLst>
        </c:ser>
        <c:ser>
          <c:idx val="17"/>
          <c:order val="17"/>
          <c:tx>
            <c:v>2018_NUMERIQUE</c:v>
          </c:tx>
          <c:spPr>
            <a:solidFill>
              <a:srgbClr val="FB9437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'4.SEGMENTATION'!$J$55:$J$61</c:f>
              <c:numCache>
                <c:formatCode>0.0%</c:formatCode>
                <c:ptCount val="7"/>
                <c:pt idx="0">
                  <c:v>0.32043121610112513</c:v>
                </c:pt>
                <c:pt idx="1">
                  <c:v>0.15547536868528397</c:v>
                </c:pt>
                <c:pt idx="2">
                  <c:v>0.13030615446680713</c:v>
                </c:pt>
                <c:pt idx="3">
                  <c:v>0.13144919090949841</c:v>
                </c:pt>
                <c:pt idx="4">
                  <c:v>7.2594020350531183E-2</c:v>
                </c:pt>
                <c:pt idx="5">
                  <c:v>8.216414899816217E-2</c:v>
                </c:pt>
                <c:pt idx="6">
                  <c:v>0.10757990048859205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17DF-45C2-9817-97AC065A43D7}"/>
            </c:ext>
          </c:extLst>
        </c:ser>
        <c:ser>
          <c:idx val="18"/>
          <c:order val="18"/>
          <c:tx>
            <c:v>2019_NUMERIQUE</c:v>
          </c:tx>
          <c:spPr>
            <a:solidFill>
              <a:srgbClr val="F97905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'4.SEGMENTATION'!$L$55:$L$61</c:f>
              <c:numCache>
                <c:formatCode>0.0%</c:formatCode>
                <c:ptCount val="7"/>
                <c:pt idx="0">
                  <c:v>0.31731217918805416</c:v>
                </c:pt>
                <c:pt idx="1">
                  <c:v>0.15766448903406441</c:v>
                </c:pt>
                <c:pt idx="2">
                  <c:v>0.13059962669155389</c:v>
                </c:pt>
                <c:pt idx="3">
                  <c:v>0.1297246850209986</c:v>
                </c:pt>
                <c:pt idx="4">
                  <c:v>7.3553429771348572E-2</c:v>
                </c:pt>
                <c:pt idx="5">
                  <c:v>8.3119458702753155E-2</c:v>
                </c:pt>
                <c:pt idx="6">
                  <c:v>0.10802613159122725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7DF-45C2-9817-97AC065A43D7}"/>
            </c:ext>
          </c:extLst>
        </c:ser>
        <c:ser>
          <c:idx val="19"/>
          <c:order val="19"/>
          <c:tx>
            <c:v>2020_NUMERIQUE</c:v>
          </c:tx>
          <c:spPr>
            <a:solidFill>
              <a:srgbClr val="D66804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'4.SEGMENTATION'!$N$55:$N$61</c:f>
              <c:numCache>
                <c:formatCode>0.0%</c:formatCode>
                <c:ptCount val="7"/>
                <c:pt idx="0">
                  <c:v>0.32914335251004806</c:v>
                </c:pt>
                <c:pt idx="1">
                  <c:v>0.16578663934641552</c:v>
                </c:pt>
                <c:pt idx="2">
                  <c:v>0.12702603304699608</c:v>
                </c:pt>
                <c:pt idx="3">
                  <c:v>0.12743320986681378</c:v>
                </c:pt>
                <c:pt idx="4">
                  <c:v>6.9600966716578658E-2</c:v>
                </c:pt>
                <c:pt idx="5">
                  <c:v>7.8663934641553052E-2</c:v>
                </c:pt>
                <c:pt idx="6">
                  <c:v>0.10234586387159482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3-17DF-45C2-9817-97AC065A43D7}"/>
            </c:ext>
          </c:extLst>
        </c:ser>
        <c:ser>
          <c:idx val="20"/>
          <c:order val="20"/>
          <c:tx>
            <c:v>2021_NUMERIQUE</c:v>
          </c:tx>
          <c:spPr>
            <a:solidFill>
              <a:srgbClr val="9F4D03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'4.SEGMENTATION'!$P$55:$P$61</c:f>
              <c:numCache>
                <c:formatCode>0.0%</c:formatCode>
                <c:ptCount val="7"/>
                <c:pt idx="0">
                  <c:v>0.31675651580369707</c:v>
                </c:pt>
                <c:pt idx="1">
                  <c:v>0.15969465223508433</c:v>
                </c:pt>
                <c:pt idx="2">
                  <c:v>0.127627564879435</c:v>
                </c:pt>
                <c:pt idx="3">
                  <c:v>0.13016284285455584</c:v>
                </c:pt>
                <c:pt idx="4">
                  <c:v>7.4470307994483675E-2</c:v>
                </c:pt>
                <c:pt idx="5">
                  <c:v>8.6074080265229086E-2</c:v>
                </c:pt>
                <c:pt idx="6">
                  <c:v>0.10521403596751501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17DF-45C2-9817-97AC065A4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v>2015_TOUT</c:v>
                </c:tx>
                <c:spPr>
                  <a:solidFill>
                    <a:schemeClr val="bg1">
                      <a:lumMod val="8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'4.SEGMENTATION'!$D$19:$D$25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0.19690789028870209</c:v>
                      </c:pt>
                      <c:pt idx="1">
                        <c:v>0.16516042760661995</c:v>
                      </c:pt>
                      <c:pt idx="2">
                        <c:v>0.15943596793701592</c:v>
                      </c:pt>
                      <c:pt idx="3">
                        <c:v>0.16149436944550871</c:v>
                      </c:pt>
                      <c:pt idx="4">
                        <c:v>8.7865197238436513E-2</c:v>
                      </c:pt>
                      <c:pt idx="5">
                        <c:v>9.5370099088744151E-2</c:v>
                      </c:pt>
                      <c:pt idx="6">
                        <c:v>0.13376604839497269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7DF-45C2-9817-97AC065A43D7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v>"2016_TOUT"</c:v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'4.SEGMENTATION'!$F$19:$F$25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0.19936347495524434</c:v>
                      </c:pt>
                      <c:pt idx="1">
                        <c:v>0.16069310504873394</c:v>
                      </c:pt>
                      <c:pt idx="2">
                        <c:v>0.15588969846099443</c:v>
                      </c:pt>
                      <c:pt idx="3">
                        <c:v>0.1599416518708974</c:v>
                      </c:pt>
                      <c:pt idx="4">
                        <c:v>8.7389584269580142E-2</c:v>
                      </c:pt>
                      <c:pt idx="5">
                        <c:v>9.4859912919837627E-2</c:v>
                      </c:pt>
                      <c:pt idx="6">
                        <c:v>0.14186257247471212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DF-45C2-9817-97AC065A43D7}"/>
                  </c:ext>
                </c:extLst>
              </c15:ser>
            </c15:filteredBarSeries>
            <c15:filteredBarSeries>
              <c15:ser>
                <c:idx val="4"/>
                <c:order val="2"/>
                <c:tx>
                  <c:v>2017_TOUT</c:v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'4.SEGMENTATION'!$H$19:$H$25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0.20151860726968271</c:v>
                      </c:pt>
                      <c:pt idx="1">
                        <c:v>0.15953315818344546</c:v>
                      </c:pt>
                      <c:pt idx="2">
                        <c:v>0.1537589860553743</c:v>
                      </c:pt>
                      <c:pt idx="3">
                        <c:v>0.15718740075641655</c:v>
                      </c:pt>
                      <c:pt idx="4">
                        <c:v>8.5587666368334439E-2</c:v>
                      </c:pt>
                      <c:pt idx="5">
                        <c:v>9.5670814446978669E-2</c:v>
                      </c:pt>
                      <c:pt idx="6">
                        <c:v>0.14674336691976789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DF-45C2-9817-97AC065A43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2018_TOUT</c:v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'4.SEGMENTATION'!$J$19:$J$25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0.21083413368501025</c:v>
                      </c:pt>
                      <c:pt idx="1">
                        <c:v>0.16097819698685512</c:v>
                      </c:pt>
                      <c:pt idx="2">
                        <c:v>0.15214804833646306</c:v>
                      </c:pt>
                      <c:pt idx="3">
                        <c:v>0.15609007898395952</c:v>
                      </c:pt>
                      <c:pt idx="4">
                        <c:v>8.5893264144722703E-2</c:v>
                      </c:pt>
                      <c:pt idx="5">
                        <c:v>9.2157509210017058E-2</c:v>
                      </c:pt>
                      <c:pt idx="6">
                        <c:v>0.1418987686529723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DF-45C2-9817-97AC065A43D7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v>2019_TOUT</c:v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'4.SEGMENTATION'!$L$19:$L$25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0.21680802821632517</c:v>
                      </c:pt>
                      <c:pt idx="1">
                        <c:v>0.16100520658380921</c:v>
                      </c:pt>
                      <c:pt idx="2">
                        <c:v>0.15086496472959354</c:v>
                      </c:pt>
                      <c:pt idx="3">
                        <c:v>0.15426603963721869</c:v>
                      </c:pt>
                      <c:pt idx="4">
                        <c:v>8.4620983092598814E-2</c:v>
                      </c:pt>
                      <c:pt idx="5">
                        <c:v>9.2094950173552792E-2</c:v>
                      </c:pt>
                      <c:pt idx="6">
                        <c:v>0.1403398275669018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DF-45C2-9817-97AC065A43D7}"/>
                  </c:ext>
                </c:extLst>
              </c15:ser>
            </c15:filteredBarSeries>
            <c15:filteredBarSeries>
              <c15:ser>
                <c:idx val="1"/>
                <c:order val="5"/>
                <c:tx>
                  <c:v>2020_TOUT</c:v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'4.SEGMENTATION'!$N$19:$N$25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0.26285288709940186</c:v>
                      </c:pt>
                      <c:pt idx="1">
                        <c:v>0.16795835563727202</c:v>
                      </c:pt>
                      <c:pt idx="2">
                        <c:v>0.14558459593021</c:v>
                      </c:pt>
                      <c:pt idx="3">
                        <c:v>0.14605006943313084</c:v>
                      </c:pt>
                      <c:pt idx="4">
                        <c:v>7.8742600910776492E-2</c:v>
                      </c:pt>
                      <c:pt idx="5">
                        <c:v>8.4165367219804346E-2</c:v>
                      </c:pt>
                      <c:pt idx="6">
                        <c:v>0.11464612376940443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DF-45C2-9817-97AC065A43D7}"/>
                  </c:ext>
                </c:extLst>
              </c15:ser>
            </c15:filteredBarSeries>
            <c15:filteredBarSeries>
              <c15:ser>
                <c:idx val="0"/>
                <c:order val="6"/>
                <c:tx>
                  <c:v>2021_TOUT</c:v>
                </c:tx>
                <c:spPr>
                  <a:solidFill>
                    <a:schemeClr val="tx1">
                      <a:lumMod val="85000"/>
                      <a:lumOff val="1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'4.SEGMENTATION'!$P$19:$P$25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0.25030459945172101</c:v>
                      </c:pt>
                      <c:pt idx="1">
                        <c:v>0.15768098284089754</c:v>
                      </c:pt>
                      <c:pt idx="2">
                        <c:v>0.13965884861407249</c:v>
                      </c:pt>
                      <c:pt idx="3">
                        <c:v>0.1465123362777947</c:v>
                      </c:pt>
                      <c:pt idx="4">
                        <c:v>8.2165702101736224E-2</c:v>
                      </c:pt>
                      <c:pt idx="5">
                        <c:v>9.198057332385691E-2</c:v>
                      </c:pt>
                      <c:pt idx="6">
                        <c:v>0.13169695738992115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DF-45C2-9817-97AC065A43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v>2015_PHYSIQUE</c:v>
                </c:tx>
                <c:spPr>
                  <a:solidFill>
                    <a:schemeClr val="accent5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'4.SEGMENTATION'!$D$37:$D$43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0.17257733103792969</c:v>
                      </c:pt>
                      <c:pt idx="1">
                        <c:v>0.1746320875215194</c:v>
                      </c:pt>
                      <c:pt idx="2">
                        <c:v>0.17490975731659911</c:v>
                      </c:pt>
                      <c:pt idx="3">
                        <c:v>0.1706780696395846</c:v>
                      </c:pt>
                      <c:pt idx="4">
                        <c:v>8.8199033709113125E-2</c:v>
                      </c:pt>
                      <c:pt idx="5">
                        <c:v>9.3030488143499748E-2</c:v>
                      </c:pt>
                      <c:pt idx="6">
                        <c:v>0.12597323263175431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DF-45C2-9817-97AC065A43D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v>2016_PHYSIQUE</c:v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'4.SEGMENTATION'!$F$37:$F$43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0.17918436410097033</c:v>
                      </c:pt>
                      <c:pt idx="1">
                        <c:v>0.17555854829241341</c:v>
                      </c:pt>
                      <c:pt idx="2">
                        <c:v>0.17035579037029364</c:v>
                      </c:pt>
                      <c:pt idx="3">
                        <c:v>0.16815727983240675</c:v>
                      </c:pt>
                      <c:pt idx="4">
                        <c:v>8.6823900456967903E-2</c:v>
                      </c:pt>
                      <c:pt idx="5">
                        <c:v>8.9747574156566173E-2</c:v>
                      </c:pt>
                      <c:pt idx="6">
                        <c:v>0.13017254279038182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DF-45C2-9817-97AC065A43D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2017_PHYSIQUE</c:v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'4.SEGMENTATION'!$H$37:$H$43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0.18184084326480224</c:v>
                      </c:pt>
                      <c:pt idx="1">
                        <c:v>0.1755258534732444</c:v>
                      </c:pt>
                      <c:pt idx="2">
                        <c:v>0.17135938464460376</c:v>
                      </c:pt>
                      <c:pt idx="3">
                        <c:v>0.16589905512558759</c:v>
                      </c:pt>
                      <c:pt idx="4">
                        <c:v>8.5774654574806514E-2</c:v>
                      </c:pt>
                      <c:pt idx="5">
                        <c:v>8.8492949052751527E-2</c:v>
                      </c:pt>
                      <c:pt idx="6">
                        <c:v>0.13110725986420399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DF-45C2-9817-97AC065A43D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2018_PHYSIQUE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'4.SEGMENTATION'!$J$37:$J$43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0.18731722138525617</c:v>
                      </c:pt>
                      <c:pt idx="1">
                        <c:v>0.17967058704376559</c:v>
                      </c:pt>
                      <c:pt idx="2">
                        <c:v>0.17018825406069199</c:v>
                      </c:pt>
                      <c:pt idx="3">
                        <c:v>0.16438997835141603</c:v>
                      </c:pt>
                      <c:pt idx="4">
                        <c:v>8.5366316828925551E-2</c:v>
                      </c:pt>
                      <c:pt idx="5">
                        <c:v>8.4695337325450384E-2</c:v>
                      </c:pt>
                      <c:pt idx="6">
                        <c:v>0.12837230500449429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DF-45C2-9817-97AC065A43D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2019_PHYSIQUE</c:v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'4.SEGMENTATION'!$L$37:$L$43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0.1915397585846961</c:v>
                      </c:pt>
                      <c:pt idx="1">
                        <c:v>0.18032545566469502</c:v>
                      </c:pt>
                      <c:pt idx="2">
                        <c:v>0.16978026389743864</c:v>
                      </c:pt>
                      <c:pt idx="3">
                        <c:v>0.16478869469796323</c:v>
                      </c:pt>
                      <c:pt idx="4">
                        <c:v>8.2916254048122473E-2</c:v>
                      </c:pt>
                      <c:pt idx="5">
                        <c:v>8.4107271900008024E-2</c:v>
                      </c:pt>
                      <c:pt idx="6">
                        <c:v>0.12654230120707652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DF-45C2-9817-97AC065A43D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2020_PHYSIQUE</c:v>
                </c:tx>
                <c:spPr>
                  <a:solidFill>
                    <a:schemeClr val="accent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'4.SEGMENTATION'!$N$37:$N$43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0.22568568621724239</c:v>
                      </c:pt>
                      <c:pt idx="1">
                        <c:v>0.20287815628069988</c:v>
                      </c:pt>
                      <c:pt idx="2">
                        <c:v>0.18384090486684546</c:v>
                      </c:pt>
                      <c:pt idx="3">
                        <c:v>0.16124578498791917</c:v>
                      </c:pt>
                      <c:pt idx="4">
                        <c:v>7.675968457106444E-2</c:v>
                      </c:pt>
                      <c:pt idx="5">
                        <c:v>6.7918115922788944E-2</c:v>
                      </c:pt>
                      <c:pt idx="6">
                        <c:v>8.1671667153439709E-2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DF-45C2-9817-97AC065A43D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2021_PHYSIQUE</c:v>
                </c:tx>
                <c:spPr>
                  <a:solidFill>
                    <a:srgbClr val="17266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'4.SEGMENTATION'!$P$37:$P$43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0.18796543687112727</c:v>
                      </c:pt>
                      <c:pt idx="1">
                        <c:v>0.17719288272412029</c:v>
                      </c:pt>
                      <c:pt idx="2">
                        <c:v>0.16713091922005571</c:v>
                      </c:pt>
                      <c:pt idx="3">
                        <c:v>0.16656244670570178</c:v>
                      </c:pt>
                      <c:pt idx="4">
                        <c:v>8.4133932124381791E-2</c:v>
                      </c:pt>
                      <c:pt idx="5">
                        <c:v>8.430447387868796E-2</c:v>
                      </c:pt>
                      <c:pt idx="6">
                        <c:v>0.13270990847592518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7DF-45C2-9817-97AC065A43D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v>2015_HYBRIDE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'4.SEGMENTATION'!$D$74:$D$80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1.9258877138681112E-2</c:v>
                      </c:pt>
                      <c:pt idx="1">
                        <c:v>8.1420342188977729E-2</c:v>
                      </c:pt>
                      <c:pt idx="2">
                        <c:v>0.11976614220617315</c:v>
                      </c:pt>
                      <c:pt idx="3">
                        <c:v>0.17642507093113233</c:v>
                      </c:pt>
                      <c:pt idx="4">
                        <c:v>0.12827787808442953</c:v>
                      </c:pt>
                      <c:pt idx="5">
                        <c:v>0.16456022697962341</c:v>
                      </c:pt>
                      <c:pt idx="6">
                        <c:v>0.31029146247098272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7DF-45C2-9817-97AC065A43D7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v>2016_HYBRIDE</c:v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'4.SEGMENTATION'!$F$74:$F$80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1.8628095551172473E-2</c:v>
                      </c:pt>
                      <c:pt idx="1">
                        <c:v>7.9699028416977138E-2</c:v>
                      </c:pt>
                      <c:pt idx="2">
                        <c:v>0.12374899554386734</c:v>
                      </c:pt>
                      <c:pt idx="3">
                        <c:v>0.1805098984586164</c:v>
                      </c:pt>
                      <c:pt idx="4">
                        <c:v>0.12579443348674119</c:v>
                      </c:pt>
                      <c:pt idx="5">
                        <c:v>0.15844838921762</c:v>
                      </c:pt>
                      <c:pt idx="6">
                        <c:v>0.3131711593250055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7DF-45C2-9817-97AC065A43D7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v>2017_HYBRIDE</c:v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'4.SEGMENTATION'!$H$74:$H$80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1.8359035983710529E-2</c:v>
                      </c:pt>
                      <c:pt idx="1">
                        <c:v>8.0379197543227185E-2</c:v>
                      </c:pt>
                      <c:pt idx="2">
                        <c:v>0.12490820482008144</c:v>
                      </c:pt>
                      <c:pt idx="3">
                        <c:v>0.17784898858401763</c:v>
                      </c:pt>
                      <c:pt idx="4">
                        <c:v>0.11923359369784364</c:v>
                      </c:pt>
                      <c:pt idx="5">
                        <c:v>0.16109219574070366</c:v>
                      </c:pt>
                      <c:pt idx="6">
                        <c:v>0.31817878363041591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7DF-45C2-9817-97AC065A43D7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v>2018_HYBRIDE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'4.SEGMENTATION'!$J$74:$J$80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2.0295318881558277E-2</c:v>
                      </c:pt>
                      <c:pt idx="1">
                        <c:v>8.363179390512096E-2</c:v>
                      </c:pt>
                      <c:pt idx="2">
                        <c:v>0.12384542884071631</c:v>
                      </c:pt>
                      <c:pt idx="3">
                        <c:v>0.18397737983034873</c:v>
                      </c:pt>
                      <c:pt idx="4">
                        <c:v>0.12579327678290919</c:v>
                      </c:pt>
                      <c:pt idx="5">
                        <c:v>0.15721017907634308</c:v>
                      </c:pt>
                      <c:pt idx="6">
                        <c:v>0.30524662268300345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7DF-45C2-9817-97AC065A43D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v>2019_HYBRIDE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'4.SEGMENTATION'!$L$74:$L$80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2.0791014458119251E-2</c:v>
                      </c:pt>
                      <c:pt idx="1">
                        <c:v>8.5016130959493369E-2</c:v>
                      </c:pt>
                      <c:pt idx="2">
                        <c:v>0.12868921018042778</c:v>
                      </c:pt>
                      <c:pt idx="3">
                        <c:v>0.18269805233600192</c:v>
                      </c:pt>
                      <c:pt idx="4">
                        <c:v>0.12623969410921257</c:v>
                      </c:pt>
                      <c:pt idx="5">
                        <c:v>0.15533516549169554</c:v>
                      </c:pt>
                      <c:pt idx="6">
                        <c:v>0.30123073246504961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7DF-45C2-9817-97AC065A43D7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v>2020_HYBRIDE</c:v>
                </c:tx>
                <c:spPr>
                  <a:solidFill>
                    <a:srgbClr val="476D2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'4.SEGMENTATION'!$N$74:$N$80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2.1385063559322032E-2</c:v>
                      </c:pt>
                      <c:pt idx="1">
                        <c:v>9.1829978813559324E-2</c:v>
                      </c:pt>
                      <c:pt idx="2">
                        <c:v>0.14373675847457626</c:v>
                      </c:pt>
                      <c:pt idx="3">
                        <c:v>0.20199947033898305</c:v>
                      </c:pt>
                      <c:pt idx="4">
                        <c:v>0.12976694915254236</c:v>
                      </c:pt>
                      <c:pt idx="5">
                        <c:v>0.15240995762711865</c:v>
                      </c:pt>
                      <c:pt idx="6">
                        <c:v>0.2588718220338983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7DF-45C2-9817-97AC065A43D7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v>2021_HYBRIDE</c:v>
                </c:tx>
                <c:spPr>
                  <a:solidFill>
                    <a:srgbClr val="0066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'4.SEGMENTATION'!$P$74:$P$80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2.0590070416258134E-2</c:v>
                      </c:pt>
                      <c:pt idx="1">
                        <c:v>8.360816472056333E-2</c:v>
                      </c:pt>
                      <c:pt idx="2">
                        <c:v>0.13049291380693467</c:v>
                      </c:pt>
                      <c:pt idx="3">
                        <c:v>0.18825207237721722</c:v>
                      </c:pt>
                      <c:pt idx="4">
                        <c:v>0.12523397807291203</c:v>
                      </c:pt>
                      <c:pt idx="5">
                        <c:v>0.15384615384615385</c:v>
                      </c:pt>
                      <c:pt idx="6">
                        <c:v>0.29797664675996077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7DF-45C2-9817-97AC065A43D7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 i="0" baseline="0">
                <a:effectLst/>
              </a:rPr>
              <a:t>RÉPARTITION DES EMPRUNTEURS HYBRIDES SELON LE NOMBRE DE LIVRES EMPRUNTÉS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1"/>
          <c:order val="21"/>
          <c:tx>
            <c:v>2015_HYBRIDE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'4.SEGMENTATION'!$D$74:$D$80</c:f>
              <c:numCache>
                <c:formatCode>0.0%</c:formatCode>
                <c:ptCount val="7"/>
                <c:pt idx="0">
                  <c:v>1.9258877138681112E-2</c:v>
                </c:pt>
                <c:pt idx="1">
                  <c:v>8.1420342188977729E-2</c:v>
                </c:pt>
                <c:pt idx="2">
                  <c:v>0.11976614220617315</c:v>
                </c:pt>
                <c:pt idx="3">
                  <c:v>0.17642507093113233</c:v>
                </c:pt>
                <c:pt idx="4">
                  <c:v>0.12827787808442953</c:v>
                </c:pt>
                <c:pt idx="5">
                  <c:v>0.16456022697962341</c:v>
                </c:pt>
                <c:pt idx="6">
                  <c:v>0.31029146247098272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5-8507-4290-9D1B-91EDD64CCC20}"/>
            </c:ext>
          </c:extLst>
        </c:ser>
        <c:ser>
          <c:idx val="22"/>
          <c:order val="22"/>
          <c:tx>
            <c:v>2016_HYBRIDE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'4.SEGMENTATION'!$F$74:$F$80</c:f>
              <c:numCache>
                <c:formatCode>0.0%</c:formatCode>
                <c:ptCount val="7"/>
                <c:pt idx="0">
                  <c:v>1.8628095551172473E-2</c:v>
                </c:pt>
                <c:pt idx="1">
                  <c:v>7.9699028416977138E-2</c:v>
                </c:pt>
                <c:pt idx="2">
                  <c:v>0.12374899554386734</c:v>
                </c:pt>
                <c:pt idx="3">
                  <c:v>0.1805098984586164</c:v>
                </c:pt>
                <c:pt idx="4">
                  <c:v>0.12579443348674119</c:v>
                </c:pt>
                <c:pt idx="5">
                  <c:v>0.15844838921762</c:v>
                </c:pt>
                <c:pt idx="6">
                  <c:v>0.3131711593250055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6-8507-4290-9D1B-91EDD64CCC20}"/>
            </c:ext>
          </c:extLst>
        </c:ser>
        <c:ser>
          <c:idx val="23"/>
          <c:order val="23"/>
          <c:tx>
            <c:v>2017_HYBRIDE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'4.SEGMENTATION'!$H$74:$H$80</c:f>
              <c:numCache>
                <c:formatCode>0.0%</c:formatCode>
                <c:ptCount val="7"/>
                <c:pt idx="0">
                  <c:v>1.8359035983710529E-2</c:v>
                </c:pt>
                <c:pt idx="1">
                  <c:v>8.0379197543227185E-2</c:v>
                </c:pt>
                <c:pt idx="2">
                  <c:v>0.12490820482008144</c:v>
                </c:pt>
                <c:pt idx="3">
                  <c:v>0.17784898858401763</c:v>
                </c:pt>
                <c:pt idx="4">
                  <c:v>0.11923359369784364</c:v>
                </c:pt>
                <c:pt idx="5">
                  <c:v>0.16109219574070366</c:v>
                </c:pt>
                <c:pt idx="6">
                  <c:v>0.31817878363041591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7-8507-4290-9D1B-91EDD64CCC20}"/>
            </c:ext>
          </c:extLst>
        </c:ser>
        <c:ser>
          <c:idx val="24"/>
          <c:order val="24"/>
          <c:tx>
            <c:v>2018_HYBRIDE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'4.SEGMENTATION'!$J$74:$J$80</c:f>
              <c:numCache>
                <c:formatCode>0.0%</c:formatCode>
                <c:ptCount val="7"/>
                <c:pt idx="0">
                  <c:v>2.0295318881558277E-2</c:v>
                </c:pt>
                <c:pt idx="1">
                  <c:v>8.363179390512096E-2</c:v>
                </c:pt>
                <c:pt idx="2">
                  <c:v>0.12384542884071631</c:v>
                </c:pt>
                <c:pt idx="3">
                  <c:v>0.18397737983034873</c:v>
                </c:pt>
                <c:pt idx="4">
                  <c:v>0.12579327678290919</c:v>
                </c:pt>
                <c:pt idx="5">
                  <c:v>0.15721017907634308</c:v>
                </c:pt>
                <c:pt idx="6">
                  <c:v>0.30524662268300345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8-8507-4290-9D1B-91EDD64CCC20}"/>
            </c:ext>
          </c:extLst>
        </c:ser>
        <c:ser>
          <c:idx val="25"/>
          <c:order val="25"/>
          <c:tx>
            <c:v>2019_HYBRIDE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'4.SEGMENTATION'!$L$74:$L$80</c:f>
              <c:numCache>
                <c:formatCode>0.0%</c:formatCode>
                <c:ptCount val="7"/>
                <c:pt idx="0">
                  <c:v>2.0791014458119251E-2</c:v>
                </c:pt>
                <c:pt idx="1">
                  <c:v>8.5016130959493369E-2</c:v>
                </c:pt>
                <c:pt idx="2">
                  <c:v>0.12868921018042778</c:v>
                </c:pt>
                <c:pt idx="3">
                  <c:v>0.18269805233600192</c:v>
                </c:pt>
                <c:pt idx="4">
                  <c:v>0.12623969410921257</c:v>
                </c:pt>
                <c:pt idx="5">
                  <c:v>0.15533516549169554</c:v>
                </c:pt>
                <c:pt idx="6">
                  <c:v>0.30123073246504961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9-8507-4290-9D1B-91EDD64CCC20}"/>
            </c:ext>
          </c:extLst>
        </c:ser>
        <c:ser>
          <c:idx val="26"/>
          <c:order val="26"/>
          <c:tx>
            <c:v>2020_HYBRIDE</c:v>
          </c:tx>
          <c:spPr>
            <a:solidFill>
              <a:srgbClr val="476D2D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'4.SEGMENTATION'!$N$74:$N$80</c:f>
              <c:numCache>
                <c:formatCode>0.0%</c:formatCode>
                <c:ptCount val="7"/>
                <c:pt idx="0">
                  <c:v>2.1385063559322032E-2</c:v>
                </c:pt>
                <c:pt idx="1">
                  <c:v>9.1829978813559324E-2</c:v>
                </c:pt>
                <c:pt idx="2">
                  <c:v>0.14373675847457626</c:v>
                </c:pt>
                <c:pt idx="3">
                  <c:v>0.20199947033898305</c:v>
                </c:pt>
                <c:pt idx="4">
                  <c:v>0.12976694915254236</c:v>
                </c:pt>
                <c:pt idx="5">
                  <c:v>0.15240995762711865</c:v>
                </c:pt>
                <c:pt idx="6">
                  <c:v>0.2588718220338983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A-8507-4290-9D1B-91EDD64CCC20}"/>
            </c:ext>
          </c:extLst>
        </c:ser>
        <c:ser>
          <c:idx val="27"/>
          <c:order val="27"/>
          <c:tx>
            <c:v>2021_HYBRIDE</c:v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'4.SEGMENTATION'!$P$74:$P$80</c:f>
              <c:numCache>
                <c:formatCode>0.0%</c:formatCode>
                <c:ptCount val="7"/>
                <c:pt idx="0">
                  <c:v>2.0590070416258134E-2</c:v>
                </c:pt>
                <c:pt idx="1">
                  <c:v>8.360816472056333E-2</c:v>
                </c:pt>
                <c:pt idx="2">
                  <c:v>0.13049291380693467</c:v>
                </c:pt>
                <c:pt idx="3">
                  <c:v>0.18825207237721722</c:v>
                </c:pt>
                <c:pt idx="4">
                  <c:v>0.12523397807291203</c:v>
                </c:pt>
                <c:pt idx="5">
                  <c:v>0.15384615384615385</c:v>
                </c:pt>
                <c:pt idx="6">
                  <c:v>0.29797664675996077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8507-4290-9D1B-91EDD64C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v>2015_TOUT</c:v>
                </c:tx>
                <c:spPr>
                  <a:solidFill>
                    <a:schemeClr val="bg1">
                      <a:lumMod val="8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'4.SEGMENTATION'!$D$19:$D$25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0.19690789028870209</c:v>
                      </c:pt>
                      <c:pt idx="1">
                        <c:v>0.16516042760661995</c:v>
                      </c:pt>
                      <c:pt idx="2">
                        <c:v>0.15943596793701592</c:v>
                      </c:pt>
                      <c:pt idx="3">
                        <c:v>0.16149436944550871</c:v>
                      </c:pt>
                      <c:pt idx="4">
                        <c:v>8.7865197238436513E-2</c:v>
                      </c:pt>
                      <c:pt idx="5">
                        <c:v>9.5370099088744151E-2</c:v>
                      </c:pt>
                      <c:pt idx="6">
                        <c:v>0.13376604839497269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507-4290-9D1B-91EDD64CCC20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v>"2016_TOUT"</c:v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'4.SEGMENTATION'!$F$19:$F$25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0.19936347495524434</c:v>
                      </c:pt>
                      <c:pt idx="1">
                        <c:v>0.16069310504873394</c:v>
                      </c:pt>
                      <c:pt idx="2">
                        <c:v>0.15588969846099443</c:v>
                      </c:pt>
                      <c:pt idx="3">
                        <c:v>0.1599416518708974</c:v>
                      </c:pt>
                      <c:pt idx="4">
                        <c:v>8.7389584269580142E-2</c:v>
                      </c:pt>
                      <c:pt idx="5">
                        <c:v>9.4859912919837627E-2</c:v>
                      </c:pt>
                      <c:pt idx="6">
                        <c:v>0.14186257247471212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507-4290-9D1B-91EDD64CCC20}"/>
                  </c:ext>
                </c:extLst>
              </c15:ser>
            </c15:filteredBarSeries>
            <c15:filteredBarSeries>
              <c15:ser>
                <c:idx val="4"/>
                <c:order val="2"/>
                <c:tx>
                  <c:v>2017_TOUT</c:v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'4.SEGMENTATION'!$H$19:$H$25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0.20151860726968271</c:v>
                      </c:pt>
                      <c:pt idx="1">
                        <c:v>0.15953315818344546</c:v>
                      </c:pt>
                      <c:pt idx="2">
                        <c:v>0.1537589860553743</c:v>
                      </c:pt>
                      <c:pt idx="3">
                        <c:v>0.15718740075641655</c:v>
                      </c:pt>
                      <c:pt idx="4">
                        <c:v>8.5587666368334439E-2</c:v>
                      </c:pt>
                      <c:pt idx="5">
                        <c:v>9.5670814446978669E-2</c:v>
                      </c:pt>
                      <c:pt idx="6">
                        <c:v>0.14674336691976789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507-4290-9D1B-91EDD64CCC2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2018_TOUT</c:v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'4.SEGMENTATION'!$J$19:$J$25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0.21083413368501025</c:v>
                      </c:pt>
                      <c:pt idx="1">
                        <c:v>0.16097819698685512</c:v>
                      </c:pt>
                      <c:pt idx="2">
                        <c:v>0.15214804833646306</c:v>
                      </c:pt>
                      <c:pt idx="3">
                        <c:v>0.15609007898395952</c:v>
                      </c:pt>
                      <c:pt idx="4">
                        <c:v>8.5893264144722703E-2</c:v>
                      </c:pt>
                      <c:pt idx="5">
                        <c:v>9.2157509210017058E-2</c:v>
                      </c:pt>
                      <c:pt idx="6">
                        <c:v>0.1418987686529723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507-4290-9D1B-91EDD64CCC20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v>2019_TOUT</c:v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'4.SEGMENTATION'!$L$19:$L$25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0.21680802821632517</c:v>
                      </c:pt>
                      <c:pt idx="1">
                        <c:v>0.16100520658380921</c:v>
                      </c:pt>
                      <c:pt idx="2">
                        <c:v>0.15086496472959354</c:v>
                      </c:pt>
                      <c:pt idx="3">
                        <c:v>0.15426603963721869</c:v>
                      </c:pt>
                      <c:pt idx="4">
                        <c:v>8.4620983092598814E-2</c:v>
                      </c:pt>
                      <c:pt idx="5">
                        <c:v>9.2094950173552792E-2</c:v>
                      </c:pt>
                      <c:pt idx="6">
                        <c:v>0.1403398275669018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07-4290-9D1B-91EDD64CCC20}"/>
                  </c:ext>
                </c:extLst>
              </c15:ser>
            </c15:filteredBarSeries>
            <c15:filteredBarSeries>
              <c15:ser>
                <c:idx val="1"/>
                <c:order val="5"/>
                <c:tx>
                  <c:v>2020_TOUT</c:v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'4.SEGMENTATION'!$N$19:$N$25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0.26285288709940186</c:v>
                      </c:pt>
                      <c:pt idx="1">
                        <c:v>0.16795835563727202</c:v>
                      </c:pt>
                      <c:pt idx="2">
                        <c:v>0.14558459593021</c:v>
                      </c:pt>
                      <c:pt idx="3">
                        <c:v>0.14605006943313084</c:v>
                      </c:pt>
                      <c:pt idx="4">
                        <c:v>7.8742600910776492E-2</c:v>
                      </c:pt>
                      <c:pt idx="5">
                        <c:v>8.4165367219804346E-2</c:v>
                      </c:pt>
                      <c:pt idx="6">
                        <c:v>0.11464612376940443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07-4290-9D1B-91EDD64CCC20}"/>
                  </c:ext>
                </c:extLst>
              </c15:ser>
            </c15:filteredBarSeries>
            <c15:filteredBarSeries>
              <c15:ser>
                <c:idx val="0"/>
                <c:order val="6"/>
                <c:tx>
                  <c:v>2021_TOUT</c:v>
                </c:tx>
                <c:spPr>
                  <a:solidFill>
                    <a:schemeClr val="tx1">
                      <a:lumMod val="85000"/>
                      <a:lumOff val="1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'4.SEGMENTATION'!$P$19:$P$25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0.25030459945172101</c:v>
                      </c:pt>
                      <c:pt idx="1">
                        <c:v>0.15768098284089754</c:v>
                      </c:pt>
                      <c:pt idx="2">
                        <c:v>0.13965884861407249</c:v>
                      </c:pt>
                      <c:pt idx="3">
                        <c:v>0.1465123362777947</c:v>
                      </c:pt>
                      <c:pt idx="4">
                        <c:v>8.2165702101736224E-2</c:v>
                      </c:pt>
                      <c:pt idx="5">
                        <c:v>9.198057332385691E-2</c:v>
                      </c:pt>
                      <c:pt idx="6">
                        <c:v>0.13169695738992115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507-4290-9D1B-91EDD64CCC2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v>2015_PHYSIQUE</c:v>
                </c:tx>
                <c:spPr>
                  <a:solidFill>
                    <a:schemeClr val="accent5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'4.SEGMENTATION'!$D$37:$D$43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0.17257733103792969</c:v>
                      </c:pt>
                      <c:pt idx="1">
                        <c:v>0.1746320875215194</c:v>
                      </c:pt>
                      <c:pt idx="2">
                        <c:v>0.17490975731659911</c:v>
                      </c:pt>
                      <c:pt idx="3">
                        <c:v>0.1706780696395846</c:v>
                      </c:pt>
                      <c:pt idx="4">
                        <c:v>8.8199033709113125E-2</c:v>
                      </c:pt>
                      <c:pt idx="5">
                        <c:v>9.3030488143499748E-2</c:v>
                      </c:pt>
                      <c:pt idx="6">
                        <c:v>0.12597323263175431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07-4290-9D1B-91EDD64CCC2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v>2016_PHYSIQUE</c:v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'4.SEGMENTATION'!$F$37:$F$43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0.17918436410097033</c:v>
                      </c:pt>
                      <c:pt idx="1">
                        <c:v>0.17555854829241341</c:v>
                      </c:pt>
                      <c:pt idx="2">
                        <c:v>0.17035579037029364</c:v>
                      </c:pt>
                      <c:pt idx="3">
                        <c:v>0.16815727983240675</c:v>
                      </c:pt>
                      <c:pt idx="4">
                        <c:v>8.6823900456967903E-2</c:v>
                      </c:pt>
                      <c:pt idx="5">
                        <c:v>8.9747574156566173E-2</c:v>
                      </c:pt>
                      <c:pt idx="6">
                        <c:v>0.13017254279038182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507-4290-9D1B-91EDD64CCC2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2017_PHYSIQUE</c:v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'4.SEGMENTATION'!$H$37:$H$43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0.18184084326480224</c:v>
                      </c:pt>
                      <c:pt idx="1">
                        <c:v>0.1755258534732444</c:v>
                      </c:pt>
                      <c:pt idx="2">
                        <c:v>0.17135938464460376</c:v>
                      </c:pt>
                      <c:pt idx="3">
                        <c:v>0.16589905512558759</c:v>
                      </c:pt>
                      <c:pt idx="4">
                        <c:v>8.5774654574806514E-2</c:v>
                      </c:pt>
                      <c:pt idx="5">
                        <c:v>8.8492949052751527E-2</c:v>
                      </c:pt>
                      <c:pt idx="6">
                        <c:v>0.13110725986420399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507-4290-9D1B-91EDD64CCC2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2018_PHYSIQUE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'4.SEGMENTATION'!$J$37:$J$43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0.18731722138525617</c:v>
                      </c:pt>
                      <c:pt idx="1">
                        <c:v>0.17967058704376559</c:v>
                      </c:pt>
                      <c:pt idx="2">
                        <c:v>0.17018825406069199</c:v>
                      </c:pt>
                      <c:pt idx="3">
                        <c:v>0.16438997835141603</c:v>
                      </c:pt>
                      <c:pt idx="4">
                        <c:v>8.5366316828925551E-2</c:v>
                      </c:pt>
                      <c:pt idx="5">
                        <c:v>8.4695337325450384E-2</c:v>
                      </c:pt>
                      <c:pt idx="6">
                        <c:v>0.12837230500449429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507-4290-9D1B-91EDD64CCC2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2019_PHYSIQUE</c:v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'4.SEGMENTATION'!$L$37:$L$43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0.1915397585846961</c:v>
                      </c:pt>
                      <c:pt idx="1">
                        <c:v>0.18032545566469502</c:v>
                      </c:pt>
                      <c:pt idx="2">
                        <c:v>0.16978026389743864</c:v>
                      </c:pt>
                      <c:pt idx="3">
                        <c:v>0.16478869469796323</c:v>
                      </c:pt>
                      <c:pt idx="4">
                        <c:v>8.2916254048122473E-2</c:v>
                      </c:pt>
                      <c:pt idx="5">
                        <c:v>8.4107271900008024E-2</c:v>
                      </c:pt>
                      <c:pt idx="6">
                        <c:v>0.12654230120707652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507-4290-9D1B-91EDD64CCC2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2020_PHYSIQUE</c:v>
                </c:tx>
                <c:spPr>
                  <a:solidFill>
                    <a:schemeClr val="accent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'4.SEGMENTATION'!$N$37:$N$43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0.22568568621724239</c:v>
                      </c:pt>
                      <c:pt idx="1">
                        <c:v>0.20287815628069988</c:v>
                      </c:pt>
                      <c:pt idx="2">
                        <c:v>0.18384090486684546</c:v>
                      </c:pt>
                      <c:pt idx="3">
                        <c:v>0.16124578498791917</c:v>
                      </c:pt>
                      <c:pt idx="4">
                        <c:v>7.675968457106444E-2</c:v>
                      </c:pt>
                      <c:pt idx="5">
                        <c:v>6.7918115922788944E-2</c:v>
                      </c:pt>
                      <c:pt idx="6">
                        <c:v>8.1671667153439709E-2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507-4290-9D1B-91EDD64CCC2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2021_PHYSIQUE</c:v>
                </c:tx>
                <c:spPr>
                  <a:solidFill>
                    <a:srgbClr val="17266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'4.SEGMENTATION'!$P$37:$P$43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0.18796543687112727</c:v>
                      </c:pt>
                      <c:pt idx="1">
                        <c:v>0.17719288272412029</c:v>
                      </c:pt>
                      <c:pt idx="2">
                        <c:v>0.16713091922005571</c:v>
                      </c:pt>
                      <c:pt idx="3">
                        <c:v>0.16656244670570178</c:v>
                      </c:pt>
                      <c:pt idx="4">
                        <c:v>8.4133932124381791E-2</c:v>
                      </c:pt>
                      <c:pt idx="5">
                        <c:v>8.430447387868796E-2</c:v>
                      </c:pt>
                      <c:pt idx="6">
                        <c:v>0.13270990847592518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507-4290-9D1B-91EDD64CCC2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2015_NUMERIQUE</c:v>
                </c:tx>
                <c:spPr>
                  <a:solidFill>
                    <a:srgbClr val="FEEDD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'4.SEGMENTATION'!$D$55:$D$61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0.33227334880910736</c:v>
                      </c:pt>
                      <c:pt idx="1">
                        <c:v>0.16901453238782713</c:v>
                      </c:pt>
                      <c:pt idx="2">
                        <c:v>0.12980570483670939</c:v>
                      </c:pt>
                      <c:pt idx="3">
                        <c:v>0.12967850669380226</c:v>
                      </c:pt>
                      <c:pt idx="4">
                        <c:v>7.19623493496995E-2</c:v>
                      </c:pt>
                      <c:pt idx="5">
                        <c:v>7.6477883422902029E-2</c:v>
                      </c:pt>
                      <c:pt idx="6">
                        <c:v>9.0787674499952301E-2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507-4290-9D1B-91EDD64CCC2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v>2016_NUMERIQUE</c:v>
                </c:tx>
                <c:spPr>
                  <a:solidFill>
                    <a:srgbClr val="FDD3A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'4.SEGMENTATION'!$F$55:$F$61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0.31955304085752467</c:v>
                      </c:pt>
                      <c:pt idx="1">
                        <c:v>0.15549742685735407</c:v>
                      </c:pt>
                      <c:pt idx="2">
                        <c:v>0.13266611697136846</c:v>
                      </c:pt>
                      <c:pt idx="3">
                        <c:v>0.13164254641608142</c:v>
                      </c:pt>
                      <c:pt idx="4">
                        <c:v>7.3839242557789092E-2</c:v>
                      </c:pt>
                      <c:pt idx="5">
                        <c:v>8.2738619885701289E-2</c:v>
                      </c:pt>
                      <c:pt idx="6">
                        <c:v>0.104063006454181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507-4290-9D1B-91EDD64CCC2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v>2017_NUMERIQUE</c:v>
                </c:tx>
                <c:spPr>
                  <a:solidFill>
                    <a:srgbClr val="FCB57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'4.SEGMENTATION'!$H$55:$H$61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0.31343928798474252</c:v>
                      </c:pt>
                      <c:pt idx="1">
                        <c:v>0.1554227590591227</c:v>
                      </c:pt>
                      <c:pt idx="2">
                        <c:v>0.12704386522568339</c:v>
                      </c:pt>
                      <c:pt idx="3">
                        <c:v>0.13065479974570884</c:v>
                      </c:pt>
                      <c:pt idx="4">
                        <c:v>7.2371265098537821E-2</c:v>
                      </c:pt>
                      <c:pt idx="5">
                        <c:v>8.612841703750794E-2</c:v>
                      </c:pt>
                      <c:pt idx="6">
                        <c:v>0.11493960584869675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507-4290-9D1B-91EDD64CCC2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v>2018_NUMERIQUE</c:v>
                </c:tx>
                <c:spPr>
                  <a:solidFill>
                    <a:srgbClr val="FB943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'4.SEGMENTATION'!$J$55:$J$61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0.32043121610112513</c:v>
                      </c:pt>
                      <c:pt idx="1">
                        <c:v>0.15547536868528397</c:v>
                      </c:pt>
                      <c:pt idx="2">
                        <c:v>0.13030615446680713</c:v>
                      </c:pt>
                      <c:pt idx="3">
                        <c:v>0.13144919090949841</c:v>
                      </c:pt>
                      <c:pt idx="4">
                        <c:v>7.2594020350531183E-2</c:v>
                      </c:pt>
                      <c:pt idx="5">
                        <c:v>8.216414899816217E-2</c:v>
                      </c:pt>
                      <c:pt idx="6">
                        <c:v>0.10757990048859205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507-4290-9D1B-91EDD64CCC2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v>2019_NUMERIQUE</c:v>
                </c:tx>
                <c:spPr>
                  <a:solidFill>
                    <a:srgbClr val="F9790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'4.SEGMENTATION'!$L$55:$L$61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0.31731217918805416</c:v>
                      </c:pt>
                      <c:pt idx="1">
                        <c:v>0.15766448903406441</c:v>
                      </c:pt>
                      <c:pt idx="2">
                        <c:v>0.13059962669155389</c:v>
                      </c:pt>
                      <c:pt idx="3">
                        <c:v>0.1297246850209986</c:v>
                      </c:pt>
                      <c:pt idx="4">
                        <c:v>7.3553429771348572E-2</c:v>
                      </c:pt>
                      <c:pt idx="5">
                        <c:v>8.3119458702753155E-2</c:v>
                      </c:pt>
                      <c:pt idx="6">
                        <c:v>0.10802613159122725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507-4290-9D1B-91EDD64CCC2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v>2020_NUMERIQUE</c:v>
                </c:tx>
                <c:spPr>
                  <a:solidFill>
                    <a:srgbClr val="D6680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'4.SEGMENTATION'!$N$55:$N$61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0.32914335251004806</c:v>
                      </c:pt>
                      <c:pt idx="1">
                        <c:v>0.16578663934641552</c:v>
                      </c:pt>
                      <c:pt idx="2">
                        <c:v>0.12702603304699608</c:v>
                      </c:pt>
                      <c:pt idx="3">
                        <c:v>0.12743320986681378</c:v>
                      </c:pt>
                      <c:pt idx="4">
                        <c:v>6.9600966716578658E-2</c:v>
                      </c:pt>
                      <c:pt idx="5">
                        <c:v>7.8663934641553052E-2</c:v>
                      </c:pt>
                      <c:pt idx="6">
                        <c:v>0.10234586387159482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507-4290-9D1B-91EDD64CCC2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v>2021_NUMERIQUE</c:v>
                </c:tx>
                <c:spPr>
                  <a:solidFill>
                    <a:srgbClr val="9F4D0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'4.SEGMENTATION'!$P$55:$P$61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0.31675651580369707</c:v>
                      </c:pt>
                      <c:pt idx="1">
                        <c:v>0.15969465223508433</c:v>
                      </c:pt>
                      <c:pt idx="2">
                        <c:v>0.127627564879435</c:v>
                      </c:pt>
                      <c:pt idx="3">
                        <c:v>0.13016284285455584</c:v>
                      </c:pt>
                      <c:pt idx="4">
                        <c:v>7.4470307994483675E-2</c:v>
                      </c:pt>
                      <c:pt idx="5">
                        <c:v>8.6074080265229086E-2</c:v>
                      </c:pt>
                      <c:pt idx="6">
                        <c:v>0.10521403596751501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507-4290-9D1B-91EDD64CCC20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 i="0" baseline="0">
                <a:effectLst/>
              </a:rPr>
              <a:t>RÉPARTITION DES EMPRUNTEURS SELON LE NOMBRE DE LIVRES DIFFÉRENTS EMPRUNTÉS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1433168076212695E-2"/>
          <c:y val="0.18477738233600924"/>
          <c:w val="0.9429223497395014"/>
          <c:h val="0.56374152409803957"/>
        </c:manualLayout>
      </c:layout>
      <c:barChart>
        <c:barDir val="col"/>
        <c:grouping val="clustered"/>
        <c:varyColors val="0"/>
        <c:ser>
          <c:idx val="6"/>
          <c:order val="0"/>
          <c:tx>
            <c:v>2015_TOUT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'4.SEGMENTATION'!$D$98:$D$104</c:f>
              <c:numCache>
                <c:formatCode>0.0%</c:formatCode>
                <c:ptCount val="6"/>
                <c:pt idx="0">
                  <c:v>0.20511144666561493</c:v>
                </c:pt>
                <c:pt idx="1">
                  <c:v>0.18134216793250846</c:v>
                </c:pt>
                <c:pt idx="2">
                  <c:v>0.15850442856820895</c:v>
                </c:pt>
                <c:pt idx="3">
                  <c:v>7.2825343880762963E-2</c:v>
                </c:pt>
                <c:pt idx="4">
                  <c:v>6.7664315281001849E-2</c:v>
                </c:pt>
                <c:pt idx="5">
                  <c:v>6.8663466378189958E-2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B75A-46B7-928C-DBC0B5D753AD}"/>
            </c:ext>
          </c:extLst>
        </c:ser>
        <c:ser>
          <c:idx val="5"/>
          <c:order val="1"/>
          <c:tx>
            <c:v>"2016_TOUT"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'4.SEGMENTATION'!$F$98:$F$104</c:f>
              <c:numCache>
                <c:formatCode>0.0%</c:formatCode>
                <c:ptCount val="6"/>
                <c:pt idx="0">
                  <c:v>0.19804474830002136</c:v>
                </c:pt>
                <c:pt idx="1">
                  <c:v>0.17581794204969906</c:v>
                </c:pt>
                <c:pt idx="2">
                  <c:v>0.15562447969234622</c:v>
                </c:pt>
                <c:pt idx="3">
                  <c:v>7.3126708266721671E-2</c:v>
                </c:pt>
                <c:pt idx="4">
                  <c:v>7.0798676853031969E-2</c:v>
                </c:pt>
                <c:pt idx="5">
                  <c:v>7.4806427134826908E-2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75A-46B7-928C-DBC0B5D753AD}"/>
            </c:ext>
          </c:extLst>
        </c:ser>
        <c:ser>
          <c:idx val="4"/>
          <c:order val="2"/>
          <c:tx>
            <c:v>2017_TOUT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'4.SEGMENTATION'!$H$98:$H$104</c:f>
              <c:numCache>
                <c:formatCode>0.0%</c:formatCode>
                <c:ptCount val="6"/>
                <c:pt idx="0">
                  <c:v>0.19710858330686837</c:v>
                </c:pt>
                <c:pt idx="1">
                  <c:v>0.17037416635389901</c:v>
                </c:pt>
                <c:pt idx="2">
                  <c:v>0.15232987845367671</c:v>
                </c:pt>
                <c:pt idx="3">
                  <c:v>7.4068192972832514E-2</c:v>
                </c:pt>
                <c:pt idx="4">
                  <c:v>7.1801830412564605E-2</c:v>
                </c:pt>
                <c:pt idx="5">
                  <c:v>7.987123596154401E-2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75A-46B7-928C-DBC0B5D753AD}"/>
            </c:ext>
          </c:extLst>
        </c:ser>
        <c:ser>
          <c:idx val="3"/>
          <c:order val="3"/>
          <c:tx>
            <c:v>2018_TOUT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'4.SEGMENTATION'!$J$98:$J$104</c:f>
              <c:numCache>
                <c:formatCode>0.0%</c:formatCode>
                <c:ptCount val="6"/>
                <c:pt idx="0">
                  <c:v>0.19433494359312509</c:v>
                </c:pt>
                <c:pt idx="1">
                  <c:v>0.16618167744155043</c:v>
                </c:pt>
                <c:pt idx="2">
                  <c:v>0.15406889236106133</c:v>
                </c:pt>
                <c:pt idx="3">
                  <c:v>7.2519029257034739E-2</c:v>
                </c:pt>
                <c:pt idx="4">
                  <c:v>7.0598185232436467E-2</c:v>
                </c:pt>
                <c:pt idx="5">
                  <c:v>8.0768624302977307E-2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B75A-46B7-928C-DBC0B5D753AD}"/>
            </c:ext>
          </c:extLst>
        </c:ser>
        <c:ser>
          <c:idx val="2"/>
          <c:order val="4"/>
          <c:tx>
            <c:v>2019_TOUT</c:v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'4.SEGMENTATION'!$L$98:$L$104</c:f>
              <c:numCache>
                <c:formatCode>0.0%</c:formatCode>
                <c:ptCount val="6"/>
                <c:pt idx="0">
                  <c:v>0.19394524689284515</c:v>
                </c:pt>
                <c:pt idx="1">
                  <c:v>0.16541400738998993</c:v>
                </c:pt>
                <c:pt idx="2">
                  <c:v>0.1487655357742694</c:v>
                </c:pt>
                <c:pt idx="3">
                  <c:v>7.2066397939760385E-2</c:v>
                </c:pt>
                <c:pt idx="4">
                  <c:v>7.0218900459075126E-2</c:v>
                </c:pt>
                <c:pt idx="5">
                  <c:v>7.8007781883327729E-2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75A-46B7-928C-DBC0B5D753AD}"/>
            </c:ext>
          </c:extLst>
        </c:ser>
        <c:ser>
          <c:idx val="1"/>
          <c:order val="5"/>
          <c:tx>
            <c:v>2020_TOUT</c:v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'4.SEGMENTATION'!$N$98:$N$104</c:f>
              <c:numCache>
                <c:formatCode>0.0%</c:formatCode>
                <c:ptCount val="6"/>
                <c:pt idx="0">
                  <c:v>0.19063467312123258</c:v>
                </c:pt>
                <c:pt idx="1">
                  <c:v>0.15220207756340137</c:v>
                </c:pt>
                <c:pt idx="2">
                  <c:v>0.13708970450190455</c:v>
                </c:pt>
                <c:pt idx="3">
                  <c:v>6.8851288973708499E-2</c:v>
                </c:pt>
                <c:pt idx="4">
                  <c:v>6.7377289547792499E-2</c:v>
                </c:pt>
                <c:pt idx="5">
                  <c:v>6.9743446520973459E-2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B75A-46B7-928C-DBC0B5D753AD}"/>
            </c:ext>
          </c:extLst>
        </c:ser>
        <c:ser>
          <c:idx val="0"/>
          <c:order val="6"/>
          <c:tx>
            <c:v>2021_TOUT</c:v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'4.SEGMENTATION'!$P$98:$P$104</c:f>
              <c:numCache>
                <c:formatCode>0.0%</c:formatCode>
                <c:ptCount val="6"/>
                <c:pt idx="0">
                  <c:v>0.1767776762446272</c:v>
                </c:pt>
                <c:pt idx="1">
                  <c:v>0.14959217517852913</c:v>
                </c:pt>
                <c:pt idx="2">
                  <c:v>0.14313635902122043</c:v>
                </c:pt>
                <c:pt idx="3">
                  <c:v>7.3086946221274582E-2</c:v>
                </c:pt>
                <c:pt idx="4">
                  <c:v>7.6928283751311471E-2</c:v>
                </c:pt>
                <c:pt idx="5">
                  <c:v>8.4154059633803777E-2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B75A-46B7-928C-DBC0B5D75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v>2015_PHYSIQUE</c:v>
                </c:tx>
                <c:spPr>
                  <a:solidFill>
                    <a:schemeClr val="accent5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'4.SEGMENTATION'!$D$116:$D$122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0.23433109346365302</c:v>
                      </c:pt>
                      <c:pt idx="1">
                        <c:v>0.22645637807519298</c:v>
                      </c:pt>
                      <c:pt idx="2">
                        <c:v>0.19723440884100626</c:v>
                      </c:pt>
                      <c:pt idx="3">
                        <c:v>0.15827178319542401</c:v>
                      </c:pt>
                      <c:pt idx="4">
                        <c:v>6.6774032320764148E-2</c:v>
                      </c:pt>
                      <c:pt idx="5">
                        <c:v>5.9265841061809293E-2</c:v>
                      </c:pt>
                      <c:pt idx="6">
                        <c:v>5.7666463042150277E-2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B75A-46B7-928C-DBC0B5D753A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v>2016_PHYSIQUE</c:v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'4.SEGMENTATION'!$F$116:$F$122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0.2480058013052937</c:v>
                      </c:pt>
                      <c:pt idx="1">
                        <c:v>0.2238336959149142</c:v>
                      </c:pt>
                      <c:pt idx="2">
                        <c:v>0.18988915363099554</c:v>
                      </c:pt>
                      <c:pt idx="3">
                        <c:v>0.15475902713031067</c:v>
                      </c:pt>
                      <c:pt idx="4">
                        <c:v>6.4942389815486265E-2</c:v>
                      </c:pt>
                      <c:pt idx="5">
                        <c:v>5.8669152940363963E-2</c:v>
                      </c:pt>
                      <c:pt idx="6">
                        <c:v>5.9900779262635678E-2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75A-46B7-928C-DBC0B5D753A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2017_PHYSIQUE</c:v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'4.SEGMENTATION'!$H$116:$H$122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0.25402402544988367</c:v>
                      </c:pt>
                      <c:pt idx="1">
                        <c:v>0.22560657138787332</c:v>
                      </c:pt>
                      <c:pt idx="2">
                        <c:v>0.1863752908218983</c:v>
                      </c:pt>
                      <c:pt idx="3">
                        <c:v>0.15161910640520393</c:v>
                      </c:pt>
                      <c:pt idx="4">
                        <c:v>6.5013532120981904E-2</c:v>
                      </c:pt>
                      <c:pt idx="5">
                        <c:v>5.6929870376525332E-2</c:v>
                      </c:pt>
                      <c:pt idx="6">
                        <c:v>6.0431603437633541E-2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75A-46B7-928C-DBC0B5D753A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2018_PHYSIQUE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'4.SEGMENTATION'!$J$116:$J$122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0.26079580701110283</c:v>
                      </c:pt>
                      <c:pt idx="1">
                        <c:v>0.22693033207155427</c:v>
                      </c:pt>
                      <c:pt idx="2">
                        <c:v>0.18297484459861499</c:v>
                      </c:pt>
                      <c:pt idx="3">
                        <c:v>0.1504893086379116</c:v>
                      </c:pt>
                      <c:pt idx="4">
                        <c:v>6.2160554001190041E-2</c:v>
                      </c:pt>
                      <c:pt idx="5">
                        <c:v>5.599513856359746E-2</c:v>
                      </c:pt>
                      <c:pt idx="6">
                        <c:v>6.0654015116028817E-2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75A-46B7-928C-DBC0B5D753A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2019_PHYSIQUE</c:v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'4.SEGMENTATION'!$L$116:$L$122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0.27541953269277092</c:v>
                      </c:pt>
                      <c:pt idx="1">
                        <c:v>0.22946497872226534</c:v>
                      </c:pt>
                      <c:pt idx="2">
                        <c:v>0.18438026925032786</c:v>
                      </c:pt>
                      <c:pt idx="3">
                        <c:v>0.14213259106602788</c:v>
                      </c:pt>
                      <c:pt idx="4">
                        <c:v>6.0313679308406712E-2</c:v>
                      </c:pt>
                      <c:pt idx="5">
                        <c:v>5.2605518828787841E-2</c:v>
                      </c:pt>
                      <c:pt idx="6">
                        <c:v>5.5683430131413428E-2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75A-46B7-928C-DBC0B5D753A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2020_PHYSIQUE</c:v>
                </c:tx>
                <c:spPr>
                  <a:solidFill>
                    <a:schemeClr val="accent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'4.SEGMENTATION'!$N$116:$N$122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0.33080211348007327</c:v>
                      </c:pt>
                      <c:pt idx="1">
                        <c:v>0.25122799564559384</c:v>
                      </c:pt>
                      <c:pt idx="2">
                        <c:v>0.18123888166104665</c:v>
                      </c:pt>
                      <c:pt idx="3">
                        <c:v>0.12354299976103869</c:v>
                      </c:pt>
                      <c:pt idx="4">
                        <c:v>4.760640416323713E-2</c:v>
                      </c:pt>
                      <c:pt idx="5">
                        <c:v>3.8233810370921065E-2</c:v>
                      </c:pt>
                      <c:pt idx="6">
                        <c:v>2.734779491808937E-2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75A-46B7-928C-DBC0B5D753A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2021_PHYSIQUE</c:v>
                </c:tx>
                <c:spPr>
                  <a:solidFill>
                    <a:srgbClr val="17266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'4.SEGMENTATION'!$P$116:$P$122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0.27954635893354557</c:v>
                      </c:pt>
                      <c:pt idx="1">
                        <c:v>0.21766812574612018</c:v>
                      </c:pt>
                      <c:pt idx="2">
                        <c:v>0.17622647944971861</c:v>
                      </c:pt>
                      <c:pt idx="3">
                        <c:v>0.14493206753453469</c:v>
                      </c:pt>
                      <c:pt idx="4">
                        <c:v>6.1281337047353758E-2</c:v>
                      </c:pt>
                      <c:pt idx="5">
                        <c:v>5.693252231254619E-2</c:v>
                      </c:pt>
                      <c:pt idx="6">
                        <c:v>6.3413108976181007E-2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75A-46B7-928C-DBC0B5D753A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2015_NUMERIQUE</c:v>
                </c:tx>
                <c:spPr>
                  <a:solidFill>
                    <a:srgbClr val="FEEDD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'4.SEGMENTATION'!$D$134:$D$140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0.35761757878334977</c:v>
                      </c:pt>
                      <c:pt idx="1">
                        <c:v>0.17502464464018824</c:v>
                      </c:pt>
                      <c:pt idx="2">
                        <c:v>0.13692880083950773</c:v>
                      </c:pt>
                      <c:pt idx="3">
                        <c:v>0.13139568162304829</c:v>
                      </c:pt>
                      <c:pt idx="4">
                        <c:v>6.8114605526759311E-2</c:v>
                      </c:pt>
                      <c:pt idx="5">
                        <c:v>6.5316246382802812E-2</c:v>
                      </c:pt>
                      <c:pt idx="6">
                        <c:v>6.5602442204343817E-2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75A-46B7-928C-DBC0B5D753A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v>2016_NUMERIQUE</c:v>
                </c:tx>
                <c:spPr>
                  <a:solidFill>
                    <a:srgbClr val="FDD3A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'4.SEGMENTATION'!$F$134:$F$140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0.34588155014074096</c:v>
                      </c:pt>
                      <c:pt idx="1">
                        <c:v>0.1630604759603082</c:v>
                      </c:pt>
                      <c:pt idx="2">
                        <c:v>0.1388644053339399</c:v>
                      </c:pt>
                      <c:pt idx="3">
                        <c:v>0.13175627647777999</c:v>
                      </c:pt>
                      <c:pt idx="4">
                        <c:v>7.1138153592448322E-2</c:v>
                      </c:pt>
                      <c:pt idx="5">
                        <c:v>7.3554917403542697E-2</c:v>
                      </c:pt>
                      <c:pt idx="6">
                        <c:v>7.5744221091239947E-2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75A-46B7-928C-DBC0B5D753A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v>2017_NUMERIQUE</c:v>
                </c:tx>
                <c:spPr>
                  <a:solidFill>
                    <a:srgbClr val="FCB57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'4.SEGMENTATION'!$H$134:$H$140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0.33914812460267008</c:v>
                      </c:pt>
                      <c:pt idx="1">
                        <c:v>0.16211061665607121</c:v>
                      </c:pt>
                      <c:pt idx="2">
                        <c:v>0.13184996821360459</c:v>
                      </c:pt>
                      <c:pt idx="3">
                        <c:v>0.13078194532739987</c:v>
                      </c:pt>
                      <c:pt idx="4">
                        <c:v>7.102352193261284E-2</c:v>
                      </c:pt>
                      <c:pt idx="5">
                        <c:v>7.8550540368722194E-2</c:v>
                      </c:pt>
                      <c:pt idx="6">
                        <c:v>8.6535282898919264E-2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75A-46B7-928C-DBC0B5D753A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v>2018_NUMERIQUE</c:v>
                </c:tx>
                <c:spPr>
                  <a:solidFill>
                    <a:srgbClr val="FB943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'4.SEGMENTATION'!$J$134:$J$140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0.3427316329732395</c:v>
                      </c:pt>
                      <c:pt idx="1">
                        <c:v>0.16009233941458603</c:v>
                      </c:pt>
                      <c:pt idx="2">
                        <c:v>0.1324353399973105</c:v>
                      </c:pt>
                      <c:pt idx="3">
                        <c:v>0.1348110627997669</c:v>
                      </c:pt>
                      <c:pt idx="4">
                        <c:v>7.0061410193195575E-2</c:v>
                      </c:pt>
                      <c:pt idx="5">
                        <c:v>7.4409431171276172E-2</c:v>
                      </c:pt>
                      <c:pt idx="6">
                        <c:v>8.5458783450625311E-2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75A-46B7-928C-DBC0B5D753A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v>2019_NUMERIQUE</c:v>
                </c:tx>
                <c:spPr>
                  <a:solidFill>
                    <a:srgbClr val="F9790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'4.SEGMENTATION'!$L$134:$L$140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0.34167444392596047</c:v>
                      </c:pt>
                      <c:pt idx="1">
                        <c:v>0.16161144812568051</c:v>
                      </c:pt>
                      <c:pt idx="2">
                        <c:v>0.13184398817856588</c:v>
                      </c:pt>
                      <c:pt idx="3">
                        <c:v>0.13345776948203453</c:v>
                      </c:pt>
                      <c:pt idx="4">
                        <c:v>7.1511899206719548E-2</c:v>
                      </c:pt>
                      <c:pt idx="5">
                        <c:v>7.522554051952092E-2</c:v>
                      </c:pt>
                      <c:pt idx="6">
                        <c:v>8.4674910561518116E-2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75A-46B7-928C-DBC0B5D753A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v>2020_NUMERIQUE</c:v>
                </c:tx>
                <c:spPr>
                  <a:solidFill>
                    <a:srgbClr val="D6680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'4.SEGMENTATION'!$N$134:$N$140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0.35923503296818765</c:v>
                      </c:pt>
                      <c:pt idx="1">
                        <c:v>0.16878135918249401</c:v>
                      </c:pt>
                      <c:pt idx="2">
                        <c:v>0.1292589381879318</c:v>
                      </c:pt>
                      <c:pt idx="3">
                        <c:v>0.12630362256022276</c:v>
                      </c:pt>
                      <c:pt idx="4">
                        <c:v>6.8051067854046812E-2</c:v>
                      </c:pt>
                      <c:pt idx="5">
                        <c:v>7.0966979273386396E-2</c:v>
                      </c:pt>
                      <c:pt idx="6">
                        <c:v>7.7402999973730527E-2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75A-46B7-928C-DBC0B5D753AD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v>2021_NUMERIQUE</c:v>
                </c:tx>
                <c:spPr>
                  <a:solidFill>
                    <a:srgbClr val="9F4D0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'4.SEGMENTATION'!$P$134:$P$140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0.34453313273991115</c:v>
                      </c:pt>
                      <c:pt idx="1">
                        <c:v>0.16312145653112681</c:v>
                      </c:pt>
                      <c:pt idx="2">
                        <c:v>0.13106829927424185</c:v>
                      </c:pt>
                      <c:pt idx="3">
                        <c:v>0.13165336342234665</c:v>
                      </c:pt>
                      <c:pt idx="4">
                        <c:v>7.1377826068786829E-2</c:v>
                      </c:pt>
                      <c:pt idx="5">
                        <c:v>7.7827461796704134E-2</c:v>
                      </c:pt>
                      <c:pt idx="6">
                        <c:v>8.0418460166882588E-2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75A-46B7-928C-DBC0B5D753AD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v>2015_HYBRIDE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'4.SEGMENTATION'!$D$153:$D$159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3.3273149342274953E-2</c:v>
                      </c:pt>
                      <c:pt idx="1">
                        <c:v>0.12122775341759093</c:v>
                      </c:pt>
                      <c:pt idx="2">
                        <c:v>0.17840254492305047</c:v>
                      </c:pt>
                      <c:pt idx="3">
                        <c:v>0.23359986243659187</c:v>
                      </c:pt>
                      <c:pt idx="4">
                        <c:v>0.13240478032843264</c:v>
                      </c:pt>
                      <c:pt idx="5">
                        <c:v>0.13902501934485426</c:v>
                      </c:pt>
                      <c:pt idx="6">
                        <c:v>0.16206689020720488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75A-46B7-928C-DBC0B5D753AD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v>2016_HYBRIDE</c:v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'4.SEGMENTATION'!$F$153:$F$159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3.3968880122726273E-2</c:v>
                      </c:pt>
                      <c:pt idx="1">
                        <c:v>0.1242603550295858</c:v>
                      </c:pt>
                      <c:pt idx="2">
                        <c:v>0.1814595660749507</c:v>
                      </c:pt>
                      <c:pt idx="3">
                        <c:v>0.22244137628753013</c:v>
                      </c:pt>
                      <c:pt idx="4">
                        <c:v>0.13017751479289941</c:v>
                      </c:pt>
                      <c:pt idx="5">
                        <c:v>0.14069690992767916</c:v>
                      </c:pt>
                      <c:pt idx="6">
                        <c:v>0.16699539776462854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75A-46B7-928C-DBC0B5D753AD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v>2017_HYBRIDE</c:v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'4.SEGMENTATION'!$H$153:$H$159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3.4448227518525935E-2</c:v>
                      </c:pt>
                      <c:pt idx="1">
                        <c:v>0.12871353227852328</c:v>
                      </c:pt>
                      <c:pt idx="2">
                        <c:v>0.18152079578075972</c:v>
                      </c:pt>
                      <c:pt idx="3">
                        <c:v>0.21289805728019226</c:v>
                      </c:pt>
                      <c:pt idx="4">
                        <c:v>0.13298618065291409</c:v>
                      </c:pt>
                      <c:pt idx="5">
                        <c:v>0.13772614994325388</c:v>
                      </c:pt>
                      <c:pt idx="6">
                        <c:v>0.17170705654583082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75A-46B7-928C-DBC0B5D753AD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v>2018_HYBRIDE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'4.SEGMENTATION'!$J$153:$J$159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3.7511781338360035E-2</c:v>
                      </c:pt>
                      <c:pt idx="1">
                        <c:v>0.12855796418473139</c:v>
                      </c:pt>
                      <c:pt idx="2">
                        <c:v>0.17744266415331447</c:v>
                      </c:pt>
                      <c:pt idx="3">
                        <c:v>0.22582469368520264</c:v>
                      </c:pt>
                      <c:pt idx="4">
                        <c:v>0.13081998114985863</c:v>
                      </c:pt>
                      <c:pt idx="5">
                        <c:v>0.1323908262645303</c:v>
                      </c:pt>
                      <c:pt idx="6">
                        <c:v>0.16745208922400251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75A-46B7-928C-DBC0B5D753AD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v>2019_HYBRIDE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'4.SEGMENTATION'!$L$153:$L$159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3.9072768550603418E-2</c:v>
                      </c:pt>
                      <c:pt idx="1">
                        <c:v>0.13472338391683594</c:v>
                      </c:pt>
                      <c:pt idx="2">
                        <c:v>0.18389293822439956</c:v>
                      </c:pt>
                      <c:pt idx="3">
                        <c:v>0.22541522284621818</c:v>
                      </c:pt>
                      <c:pt idx="4">
                        <c:v>0.12623969410921257</c:v>
                      </c:pt>
                      <c:pt idx="5">
                        <c:v>0.1334687537340184</c:v>
                      </c:pt>
                      <c:pt idx="6">
                        <c:v>0.15718723861871192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75A-46B7-928C-DBC0B5D753AD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v>2020_HYBRIDE</c:v>
                </c:tx>
                <c:spPr>
                  <a:solidFill>
                    <a:srgbClr val="476D2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'4.SEGMENTATION'!$N$153:$N$159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4.4954978813559324E-2</c:v>
                      </c:pt>
                      <c:pt idx="1">
                        <c:v>0.14969544491525424</c:v>
                      </c:pt>
                      <c:pt idx="2">
                        <c:v>0.19544491525423729</c:v>
                      </c:pt>
                      <c:pt idx="3">
                        <c:v>0.22523834745762711</c:v>
                      </c:pt>
                      <c:pt idx="4">
                        <c:v>0.12586069915254236</c:v>
                      </c:pt>
                      <c:pt idx="5">
                        <c:v>0.12195444915254237</c:v>
                      </c:pt>
                      <c:pt idx="6">
                        <c:v>0.13685116525423729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75A-46B7-928C-DBC0B5D753AD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v>2021_HYBRIDE</c:v>
                </c:tx>
                <c:spPr>
                  <a:solidFill>
                    <a:srgbClr val="0066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'4.SEGMENTATION'!$P$153:$P$159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4.046706480078438E-2</c:v>
                      </c:pt>
                      <c:pt idx="1">
                        <c:v>0.13593011854889028</c:v>
                      </c:pt>
                      <c:pt idx="2">
                        <c:v>0.18459755771459133</c:v>
                      </c:pt>
                      <c:pt idx="3">
                        <c:v>0.210981370888671</c:v>
                      </c:pt>
                      <c:pt idx="4">
                        <c:v>0.1210446563864872</c:v>
                      </c:pt>
                      <c:pt idx="5">
                        <c:v>0.1338800249576611</c:v>
                      </c:pt>
                      <c:pt idx="6">
                        <c:v>0.1730992067029147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75A-46B7-928C-DBC0B5D753AD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 i="0" baseline="0">
                <a:effectLst/>
              </a:rPr>
              <a:t>RÉPARTITION DES EMPRUNTEURS PHYSIQUES SELON LE NOMBRE DE LIVRES DIFFÉRENTS EMPRUNTÉS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1433168076212695E-2"/>
          <c:y val="0.17349077945818733"/>
          <c:w val="0.9429223497395014"/>
          <c:h val="0.57502789827226097"/>
        </c:manualLayout>
      </c:layout>
      <c:barChart>
        <c:barDir val="col"/>
        <c:grouping val="clustered"/>
        <c:varyColors val="0"/>
        <c:ser>
          <c:idx val="7"/>
          <c:order val="7"/>
          <c:tx>
            <c:v>2015_PHYSIQUE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'4.SEGMENTATION'!$D$116:$D$122</c:f>
              <c:numCache>
                <c:formatCode>0.0%</c:formatCode>
                <c:ptCount val="7"/>
                <c:pt idx="0">
                  <c:v>0.23433109346365302</c:v>
                </c:pt>
                <c:pt idx="1">
                  <c:v>0.22645637807519298</c:v>
                </c:pt>
                <c:pt idx="2">
                  <c:v>0.19723440884100626</c:v>
                </c:pt>
                <c:pt idx="3">
                  <c:v>0.15827178319542401</c:v>
                </c:pt>
                <c:pt idx="4">
                  <c:v>6.6774032320764148E-2</c:v>
                </c:pt>
                <c:pt idx="5">
                  <c:v>5.9265841061809293E-2</c:v>
                </c:pt>
                <c:pt idx="6">
                  <c:v>5.7666463042150277E-2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F3FB-48FD-A16C-CBE4BB8650C5}"/>
            </c:ext>
          </c:extLst>
        </c:ser>
        <c:ser>
          <c:idx val="8"/>
          <c:order val="8"/>
          <c:tx>
            <c:v>2016_PHYSIQUE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'4.SEGMENTATION'!$F$116:$F$122</c:f>
              <c:numCache>
                <c:formatCode>0.0%</c:formatCode>
                <c:ptCount val="7"/>
                <c:pt idx="0">
                  <c:v>0.2480058013052937</c:v>
                </c:pt>
                <c:pt idx="1">
                  <c:v>0.2238336959149142</c:v>
                </c:pt>
                <c:pt idx="2">
                  <c:v>0.18988915363099554</c:v>
                </c:pt>
                <c:pt idx="3">
                  <c:v>0.15475902713031067</c:v>
                </c:pt>
                <c:pt idx="4">
                  <c:v>6.4942389815486265E-2</c:v>
                </c:pt>
                <c:pt idx="5">
                  <c:v>5.8669152940363963E-2</c:v>
                </c:pt>
                <c:pt idx="6">
                  <c:v>5.9900779262635678E-2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F3FB-48FD-A16C-CBE4BB8650C5}"/>
            </c:ext>
          </c:extLst>
        </c:ser>
        <c:ser>
          <c:idx val="9"/>
          <c:order val="9"/>
          <c:tx>
            <c:v>2017_PHYSIQUE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'4.SEGMENTATION'!$H$116:$H$122</c:f>
              <c:numCache>
                <c:formatCode>0.0%</c:formatCode>
                <c:ptCount val="7"/>
                <c:pt idx="0">
                  <c:v>0.25402402544988367</c:v>
                </c:pt>
                <c:pt idx="1">
                  <c:v>0.22560657138787332</c:v>
                </c:pt>
                <c:pt idx="2">
                  <c:v>0.1863752908218983</c:v>
                </c:pt>
                <c:pt idx="3">
                  <c:v>0.15161910640520393</c:v>
                </c:pt>
                <c:pt idx="4">
                  <c:v>6.5013532120981904E-2</c:v>
                </c:pt>
                <c:pt idx="5">
                  <c:v>5.6929870376525332E-2</c:v>
                </c:pt>
                <c:pt idx="6">
                  <c:v>6.0431603437633541E-2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F3FB-48FD-A16C-CBE4BB8650C5}"/>
            </c:ext>
          </c:extLst>
        </c:ser>
        <c:ser>
          <c:idx val="10"/>
          <c:order val="10"/>
          <c:tx>
            <c:v>2018_PHYSIQUE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'4.SEGMENTATION'!$J$116:$J$122</c:f>
              <c:numCache>
                <c:formatCode>0.0%</c:formatCode>
                <c:ptCount val="7"/>
                <c:pt idx="0">
                  <c:v>0.26079580701110283</c:v>
                </c:pt>
                <c:pt idx="1">
                  <c:v>0.22693033207155427</c:v>
                </c:pt>
                <c:pt idx="2">
                  <c:v>0.18297484459861499</c:v>
                </c:pt>
                <c:pt idx="3">
                  <c:v>0.1504893086379116</c:v>
                </c:pt>
                <c:pt idx="4">
                  <c:v>6.2160554001190041E-2</c:v>
                </c:pt>
                <c:pt idx="5">
                  <c:v>5.599513856359746E-2</c:v>
                </c:pt>
                <c:pt idx="6">
                  <c:v>6.0654015116028817E-2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F3FB-48FD-A16C-CBE4BB8650C5}"/>
            </c:ext>
          </c:extLst>
        </c:ser>
        <c:ser>
          <c:idx val="11"/>
          <c:order val="11"/>
          <c:tx>
            <c:v>2019_PHYSIQUE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'4.SEGMENTATION'!$L$116:$L$122</c:f>
              <c:numCache>
                <c:formatCode>0.0%</c:formatCode>
                <c:ptCount val="7"/>
                <c:pt idx="0">
                  <c:v>0.27541953269277092</c:v>
                </c:pt>
                <c:pt idx="1">
                  <c:v>0.22946497872226534</c:v>
                </c:pt>
                <c:pt idx="2">
                  <c:v>0.18438026925032786</c:v>
                </c:pt>
                <c:pt idx="3">
                  <c:v>0.14213259106602788</c:v>
                </c:pt>
                <c:pt idx="4">
                  <c:v>6.0313679308406712E-2</c:v>
                </c:pt>
                <c:pt idx="5">
                  <c:v>5.2605518828787841E-2</c:v>
                </c:pt>
                <c:pt idx="6">
                  <c:v>5.5683430131413428E-2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F3FB-48FD-A16C-CBE4BB8650C5}"/>
            </c:ext>
          </c:extLst>
        </c:ser>
        <c:ser>
          <c:idx val="12"/>
          <c:order val="12"/>
          <c:tx>
            <c:v>2020_PHYSIQUE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'4.SEGMENTATION'!$N$116:$N$122</c:f>
              <c:numCache>
                <c:formatCode>0.0%</c:formatCode>
                <c:ptCount val="7"/>
                <c:pt idx="0">
                  <c:v>0.33080211348007327</c:v>
                </c:pt>
                <c:pt idx="1">
                  <c:v>0.25122799564559384</c:v>
                </c:pt>
                <c:pt idx="2">
                  <c:v>0.18123888166104665</c:v>
                </c:pt>
                <c:pt idx="3">
                  <c:v>0.12354299976103869</c:v>
                </c:pt>
                <c:pt idx="4">
                  <c:v>4.760640416323713E-2</c:v>
                </c:pt>
                <c:pt idx="5">
                  <c:v>3.8233810370921065E-2</c:v>
                </c:pt>
                <c:pt idx="6">
                  <c:v>2.734779491808937E-2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F3FB-48FD-A16C-CBE4BB8650C5}"/>
            </c:ext>
          </c:extLst>
        </c:ser>
        <c:ser>
          <c:idx val="13"/>
          <c:order val="13"/>
          <c:tx>
            <c:v>2021_PHYSIQUE</c:v>
          </c:tx>
          <c:spPr>
            <a:solidFill>
              <a:srgbClr val="17266F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'4.SEGMENTATION'!$P$116:$P$122</c:f>
              <c:numCache>
                <c:formatCode>0.0%</c:formatCode>
                <c:ptCount val="7"/>
                <c:pt idx="0">
                  <c:v>0.27954635893354557</c:v>
                </c:pt>
                <c:pt idx="1">
                  <c:v>0.21766812574612018</c:v>
                </c:pt>
                <c:pt idx="2">
                  <c:v>0.17622647944971861</c:v>
                </c:pt>
                <c:pt idx="3">
                  <c:v>0.14493206753453469</c:v>
                </c:pt>
                <c:pt idx="4">
                  <c:v>6.1281337047353758E-2</c:v>
                </c:pt>
                <c:pt idx="5">
                  <c:v>5.693252231254619E-2</c:v>
                </c:pt>
                <c:pt idx="6">
                  <c:v>6.3413108976181007E-2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F3FB-48FD-A16C-CBE4BB865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v>2015_TOUT</c:v>
                </c:tx>
                <c:spPr>
                  <a:solidFill>
                    <a:schemeClr val="bg1">
                      <a:lumMod val="8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'4.SEGMENTATION'!$D$98:$D$104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0.20511144666561493</c:v>
                      </c:pt>
                      <c:pt idx="1">
                        <c:v>0.18134216793250846</c:v>
                      </c:pt>
                      <c:pt idx="2">
                        <c:v>0.15850442856820895</c:v>
                      </c:pt>
                      <c:pt idx="3">
                        <c:v>7.2825343880762963E-2</c:v>
                      </c:pt>
                      <c:pt idx="4">
                        <c:v>6.7664315281001849E-2</c:v>
                      </c:pt>
                      <c:pt idx="5">
                        <c:v>6.8663466378189958E-2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3FB-48FD-A16C-CBE4BB8650C5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v>"2016_TOUT"</c:v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'4.SEGMENTATION'!$F$98:$F$104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0.19804474830002136</c:v>
                      </c:pt>
                      <c:pt idx="1">
                        <c:v>0.17581794204969906</c:v>
                      </c:pt>
                      <c:pt idx="2">
                        <c:v>0.15562447969234622</c:v>
                      </c:pt>
                      <c:pt idx="3">
                        <c:v>7.3126708266721671E-2</c:v>
                      </c:pt>
                      <c:pt idx="4">
                        <c:v>7.0798676853031969E-2</c:v>
                      </c:pt>
                      <c:pt idx="5">
                        <c:v>7.4806427134826908E-2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3FB-48FD-A16C-CBE4BB8650C5}"/>
                  </c:ext>
                </c:extLst>
              </c15:ser>
            </c15:filteredBarSeries>
            <c15:filteredBarSeries>
              <c15:ser>
                <c:idx val="4"/>
                <c:order val="2"/>
                <c:tx>
                  <c:v>2017_TOUT</c:v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'4.SEGMENTATION'!$H$98:$H$104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0.19710858330686837</c:v>
                      </c:pt>
                      <c:pt idx="1">
                        <c:v>0.17037416635389901</c:v>
                      </c:pt>
                      <c:pt idx="2">
                        <c:v>0.15232987845367671</c:v>
                      </c:pt>
                      <c:pt idx="3">
                        <c:v>7.4068192972832514E-2</c:v>
                      </c:pt>
                      <c:pt idx="4">
                        <c:v>7.1801830412564605E-2</c:v>
                      </c:pt>
                      <c:pt idx="5">
                        <c:v>7.987123596154401E-2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3FB-48FD-A16C-CBE4BB8650C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2018_TOUT</c:v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'4.SEGMENTATION'!$J$98:$J$104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0.19433494359312509</c:v>
                      </c:pt>
                      <c:pt idx="1">
                        <c:v>0.16618167744155043</c:v>
                      </c:pt>
                      <c:pt idx="2">
                        <c:v>0.15406889236106133</c:v>
                      </c:pt>
                      <c:pt idx="3">
                        <c:v>7.2519029257034739E-2</c:v>
                      </c:pt>
                      <c:pt idx="4">
                        <c:v>7.0598185232436467E-2</c:v>
                      </c:pt>
                      <c:pt idx="5">
                        <c:v>8.0768624302977307E-2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3FB-48FD-A16C-CBE4BB8650C5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v>2019_TOUT</c:v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'4.SEGMENTATION'!$L$98:$L$104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0.19394524689284515</c:v>
                      </c:pt>
                      <c:pt idx="1">
                        <c:v>0.16541400738998993</c:v>
                      </c:pt>
                      <c:pt idx="2">
                        <c:v>0.1487655357742694</c:v>
                      </c:pt>
                      <c:pt idx="3">
                        <c:v>7.2066397939760385E-2</c:v>
                      </c:pt>
                      <c:pt idx="4">
                        <c:v>7.0218900459075126E-2</c:v>
                      </c:pt>
                      <c:pt idx="5">
                        <c:v>7.8007781883327729E-2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3FB-48FD-A16C-CBE4BB8650C5}"/>
                  </c:ext>
                </c:extLst>
              </c15:ser>
            </c15:filteredBarSeries>
            <c15:filteredBarSeries>
              <c15:ser>
                <c:idx val="1"/>
                <c:order val="5"/>
                <c:tx>
                  <c:v>2020_TOUT</c:v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'4.SEGMENTATION'!$N$98:$N$104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0.19063467312123258</c:v>
                      </c:pt>
                      <c:pt idx="1">
                        <c:v>0.15220207756340137</c:v>
                      </c:pt>
                      <c:pt idx="2">
                        <c:v>0.13708970450190455</c:v>
                      </c:pt>
                      <c:pt idx="3">
                        <c:v>6.8851288973708499E-2</c:v>
                      </c:pt>
                      <c:pt idx="4">
                        <c:v>6.7377289547792499E-2</c:v>
                      </c:pt>
                      <c:pt idx="5">
                        <c:v>6.9743446520973459E-2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3FB-48FD-A16C-CBE4BB8650C5}"/>
                  </c:ext>
                </c:extLst>
              </c15:ser>
            </c15:filteredBarSeries>
            <c15:filteredBarSeries>
              <c15:ser>
                <c:idx val="0"/>
                <c:order val="6"/>
                <c:tx>
                  <c:v>2021_TOUT</c:v>
                </c:tx>
                <c:spPr>
                  <a:solidFill>
                    <a:schemeClr val="tx1">
                      <a:lumMod val="85000"/>
                      <a:lumOff val="1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'4.SEGMENTATION'!$P$98:$P$104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0.1767776762446272</c:v>
                      </c:pt>
                      <c:pt idx="1">
                        <c:v>0.14959217517852913</c:v>
                      </c:pt>
                      <c:pt idx="2">
                        <c:v>0.14313635902122043</c:v>
                      </c:pt>
                      <c:pt idx="3">
                        <c:v>7.3086946221274582E-2</c:v>
                      </c:pt>
                      <c:pt idx="4">
                        <c:v>7.6928283751311471E-2</c:v>
                      </c:pt>
                      <c:pt idx="5">
                        <c:v>8.4154059633803777E-2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3FB-48FD-A16C-CBE4BB8650C5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2015_NUMERIQUE</c:v>
                </c:tx>
                <c:spPr>
                  <a:solidFill>
                    <a:srgbClr val="FEEDD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'4.SEGMENTATION'!$D$134:$D$140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0.35761757878334977</c:v>
                      </c:pt>
                      <c:pt idx="1">
                        <c:v>0.17502464464018824</c:v>
                      </c:pt>
                      <c:pt idx="2">
                        <c:v>0.13692880083950773</c:v>
                      </c:pt>
                      <c:pt idx="3">
                        <c:v>0.13139568162304829</c:v>
                      </c:pt>
                      <c:pt idx="4">
                        <c:v>6.8114605526759311E-2</c:v>
                      </c:pt>
                      <c:pt idx="5">
                        <c:v>6.5316246382802812E-2</c:v>
                      </c:pt>
                      <c:pt idx="6">
                        <c:v>6.5602442204343817E-2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3FB-48FD-A16C-CBE4BB8650C5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v>2016_NUMERIQUE</c:v>
                </c:tx>
                <c:spPr>
                  <a:solidFill>
                    <a:srgbClr val="FDD3A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'4.SEGMENTATION'!$F$134:$F$140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0.34588155014074096</c:v>
                      </c:pt>
                      <c:pt idx="1">
                        <c:v>0.1630604759603082</c:v>
                      </c:pt>
                      <c:pt idx="2">
                        <c:v>0.1388644053339399</c:v>
                      </c:pt>
                      <c:pt idx="3">
                        <c:v>0.13175627647777999</c:v>
                      </c:pt>
                      <c:pt idx="4">
                        <c:v>7.1138153592448322E-2</c:v>
                      </c:pt>
                      <c:pt idx="5">
                        <c:v>7.3554917403542697E-2</c:v>
                      </c:pt>
                      <c:pt idx="6">
                        <c:v>7.5744221091239947E-2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3FB-48FD-A16C-CBE4BB8650C5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v>2017_NUMERIQUE</c:v>
                </c:tx>
                <c:spPr>
                  <a:solidFill>
                    <a:srgbClr val="FCB57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'4.SEGMENTATION'!$H$134:$H$140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0.33914812460267008</c:v>
                      </c:pt>
                      <c:pt idx="1">
                        <c:v>0.16211061665607121</c:v>
                      </c:pt>
                      <c:pt idx="2">
                        <c:v>0.13184996821360459</c:v>
                      </c:pt>
                      <c:pt idx="3">
                        <c:v>0.13078194532739987</c:v>
                      </c:pt>
                      <c:pt idx="4">
                        <c:v>7.102352193261284E-2</c:v>
                      </c:pt>
                      <c:pt idx="5">
                        <c:v>7.8550540368722194E-2</c:v>
                      </c:pt>
                      <c:pt idx="6">
                        <c:v>8.6535282898919264E-2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3FB-48FD-A16C-CBE4BB8650C5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v>2018_NUMERIQUE</c:v>
                </c:tx>
                <c:spPr>
                  <a:solidFill>
                    <a:srgbClr val="FB943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'4.SEGMENTATION'!$J$134:$J$140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0.3427316329732395</c:v>
                      </c:pt>
                      <c:pt idx="1">
                        <c:v>0.16009233941458603</c:v>
                      </c:pt>
                      <c:pt idx="2">
                        <c:v>0.1324353399973105</c:v>
                      </c:pt>
                      <c:pt idx="3">
                        <c:v>0.1348110627997669</c:v>
                      </c:pt>
                      <c:pt idx="4">
                        <c:v>7.0061410193195575E-2</c:v>
                      </c:pt>
                      <c:pt idx="5">
                        <c:v>7.4409431171276172E-2</c:v>
                      </c:pt>
                      <c:pt idx="6">
                        <c:v>8.5458783450625311E-2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3FB-48FD-A16C-CBE4BB8650C5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v>2019_NUMERIQUE</c:v>
                </c:tx>
                <c:spPr>
                  <a:solidFill>
                    <a:srgbClr val="F9790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'4.SEGMENTATION'!$L$134:$L$140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0.34167444392596047</c:v>
                      </c:pt>
                      <c:pt idx="1">
                        <c:v>0.16161144812568051</c:v>
                      </c:pt>
                      <c:pt idx="2">
                        <c:v>0.13184398817856588</c:v>
                      </c:pt>
                      <c:pt idx="3">
                        <c:v>0.13345776948203453</c:v>
                      </c:pt>
                      <c:pt idx="4">
                        <c:v>7.1511899206719548E-2</c:v>
                      </c:pt>
                      <c:pt idx="5">
                        <c:v>7.522554051952092E-2</c:v>
                      </c:pt>
                      <c:pt idx="6">
                        <c:v>8.4674910561518116E-2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3FB-48FD-A16C-CBE4BB8650C5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v>2020_NUMERIQUE</c:v>
                </c:tx>
                <c:spPr>
                  <a:solidFill>
                    <a:srgbClr val="D6680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'4.SEGMENTATION'!$N$134:$N$140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0.35923503296818765</c:v>
                      </c:pt>
                      <c:pt idx="1">
                        <c:v>0.16878135918249401</c:v>
                      </c:pt>
                      <c:pt idx="2">
                        <c:v>0.1292589381879318</c:v>
                      </c:pt>
                      <c:pt idx="3">
                        <c:v>0.12630362256022276</c:v>
                      </c:pt>
                      <c:pt idx="4">
                        <c:v>6.8051067854046812E-2</c:v>
                      </c:pt>
                      <c:pt idx="5">
                        <c:v>7.0966979273386396E-2</c:v>
                      </c:pt>
                      <c:pt idx="6">
                        <c:v>7.7402999973730527E-2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3FB-48FD-A16C-CBE4BB8650C5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v>2021_NUMERIQUE</c:v>
                </c:tx>
                <c:spPr>
                  <a:solidFill>
                    <a:srgbClr val="9F4D0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'4.SEGMENTATION'!$P$134:$P$140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0.34453313273991115</c:v>
                      </c:pt>
                      <c:pt idx="1">
                        <c:v>0.16312145653112681</c:v>
                      </c:pt>
                      <c:pt idx="2">
                        <c:v>0.13106829927424185</c:v>
                      </c:pt>
                      <c:pt idx="3">
                        <c:v>0.13165336342234665</c:v>
                      </c:pt>
                      <c:pt idx="4">
                        <c:v>7.1377826068786829E-2</c:v>
                      </c:pt>
                      <c:pt idx="5">
                        <c:v>7.7827461796704134E-2</c:v>
                      </c:pt>
                      <c:pt idx="6">
                        <c:v>8.0418460166882588E-2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3FB-48FD-A16C-CBE4BB8650C5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v>2015_HYBRIDE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'4.SEGMENTATION'!$D$153:$D$159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3.3273149342274953E-2</c:v>
                      </c:pt>
                      <c:pt idx="1">
                        <c:v>0.12122775341759093</c:v>
                      </c:pt>
                      <c:pt idx="2">
                        <c:v>0.17840254492305047</c:v>
                      </c:pt>
                      <c:pt idx="3">
                        <c:v>0.23359986243659187</c:v>
                      </c:pt>
                      <c:pt idx="4">
                        <c:v>0.13240478032843264</c:v>
                      </c:pt>
                      <c:pt idx="5">
                        <c:v>0.13902501934485426</c:v>
                      </c:pt>
                      <c:pt idx="6">
                        <c:v>0.16206689020720488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3FB-48FD-A16C-CBE4BB8650C5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v>2016_HYBRIDE</c:v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'4.SEGMENTATION'!$F$153:$F$159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3.3968880122726273E-2</c:v>
                      </c:pt>
                      <c:pt idx="1">
                        <c:v>0.1242603550295858</c:v>
                      </c:pt>
                      <c:pt idx="2">
                        <c:v>0.1814595660749507</c:v>
                      </c:pt>
                      <c:pt idx="3">
                        <c:v>0.22244137628753013</c:v>
                      </c:pt>
                      <c:pt idx="4">
                        <c:v>0.13017751479289941</c:v>
                      </c:pt>
                      <c:pt idx="5">
                        <c:v>0.14069690992767916</c:v>
                      </c:pt>
                      <c:pt idx="6">
                        <c:v>0.16699539776462854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F3FB-48FD-A16C-CBE4BB8650C5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v>2017_HYBRIDE</c:v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'4.SEGMENTATION'!$H$153:$H$159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3.4448227518525935E-2</c:v>
                      </c:pt>
                      <c:pt idx="1">
                        <c:v>0.12871353227852328</c:v>
                      </c:pt>
                      <c:pt idx="2">
                        <c:v>0.18152079578075972</c:v>
                      </c:pt>
                      <c:pt idx="3">
                        <c:v>0.21289805728019226</c:v>
                      </c:pt>
                      <c:pt idx="4">
                        <c:v>0.13298618065291409</c:v>
                      </c:pt>
                      <c:pt idx="5">
                        <c:v>0.13772614994325388</c:v>
                      </c:pt>
                      <c:pt idx="6">
                        <c:v>0.17170705654583082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F3FB-48FD-A16C-CBE4BB8650C5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v>2018_HYBRIDE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'4.SEGMENTATION'!$J$153:$J$159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3.7511781338360035E-2</c:v>
                      </c:pt>
                      <c:pt idx="1">
                        <c:v>0.12855796418473139</c:v>
                      </c:pt>
                      <c:pt idx="2">
                        <c:v>0.17744266415331447</c:v>
                      </c:pt>
                      <c:pt idx="3">
                        <c:v>0.22582469368520264</c:v>
                      </c:pt>
                      <c:pt idx="4">
                        <c:v>0.13081998114985863</c:v>
                      </c:pt>
                      <c:pt idx="5">
                        <c:v>0.1323908262645303</c:v>
                      </c:pt>
                      <c:pt idx="6">
                        <c:v>0.16745208922400251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3FB-48FD-A16C-CBE4BB8650C5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v>2019_HYBRIDE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'4.SEGMENTATION'!$L$153:$L$159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3.9072768550603418E-2</c:v>
                      </c:pt>
                      <c:pt idx="1">
                        <c:v>0.13472338391683594</c:v>
                      </c:pt>
                      <c:pt idx="2">
                        <c:v>0.18389293822439956</c:v>
                      </c:pt>
                      <c:pt idx="3">
                        <c:v>0.22541522284621818</c:v>
                      </c:pt>
                      <c:pt idx="4">
                        <c:v>0.12623969410921257</c:v>
                      </c:pt>
                      <c:pt idx="5">
                        <c:v>0.1334687537340184</c:v>
                      </c:pt>
                      <c:pt idx="6">
                        <c:v>0.15718723861871192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F3FB-48FD-A16C-CBE4BB8650C5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v>2020_HYBRIDE</c:v>
                </c:tx>
                <c:spPr>
                  <a:solidFill>
                    <a:srgbClr val="476D2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'4.SEGMENTATION'!$N$153:$N$159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4.4954978813559324E-2</c:v>
                      </c:pt>
                      <c:pt idx="1">
                        <c:v>0.14969544491525424</c:v>
                      </c:pt>
                      <c:pt idx="2">
                        <c:v>0.19544491525423729</c:v>
                      </c:pt>
                      <c:pt idx="3">
                        <c:v>0.22523834745762711</c:v>
                      </c:pt>
                      <c:pt idx="4">
                        <c:v>0.12586069915254236</c:v>
                      </c:pt>
                      <c:pt idx="5">
                        <c:v>0.12195444915254237</c:v>
                      </c:pt>
                      <c:pt idx="6">
                        <c:v>0.13685116525423729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3FB-48FD-A16C-CBE4BB8650C5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v>2021_HYBRIDE</c:v>
                </c:tx>
                <c:spPr>
                  <a:solidFill>
                    <a:srgbClr val="0066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'4.SEGMENTATION'!$P$153:$P$159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4.046706480078438E-2</c:v>
                      </c:pt>
                      <c:pt idx="1">
                        <c:v>0.13593011854889028</c:v>
                      </c:pt>
                      <c:pt idx="2">
                        <c:v>0.18459755771459133</c:v>
                      </c:pt>
                      <c:pt idx="3">
                        <c:v>0.210981370888671</c:v>
                      </c:pt>
                      <c:pt idx="4">
                        <c:v>0.1210446563864872</c:v>
                      </c:pt>
                      <c:pt idx="5">
                        <c:v>0.1338800249576611</c:v>
                      </c:pt>
                      <c:pt idx="6">
                        <c:v>0.1730992067029147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F3FB-48FD-A16C-CBE4BB8650C5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RÉPARTITION DES EMPRUNTEURS NUMÉRIQUES</a:t>
            </a:r>
            <a:r>
              <a:rPr lang="fr-CA" sz="1200" baseline="0"/>
              <a:t> </a:t>
            </a:r>
            <a:r>
              <a:rPr lang="fr-CA" sz="1200"/>
              <a:t>SELON LE NOMBRE DE LIVRES DIFFÉRENTS EMPRUNTÉS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1433168076212695E-2"/>
          <c:y val="0.17349093012269171"/>
          <c:w val="0.9429223497395014"/>
          <c:h val="0.57502796342869844"/>
        </c:manualLayout>
      </c:layout>
      <c:barChart>
        <c:barDir val="col"/>
        <c:grouping val="clustered"/>
        <c:varyColors val="0"/>
        <c:ser>
          <c:idx val="14"/>
          <c:order val="14"/>
          <c:tx>
            <c:v>2015_NUMERIQUE</c:v>
          </c:tx>
          <c:spPr>
            <a:solidFill>
              <a:srgbClr val="FEEDDE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'4.SEGMENTATION'!$D$134:$D$140</c:f>
              <c:numCache>
                <c:formatCode>0.0%</c:formatCode>
                <c:ptCount val="7"/>
                <c:pt idx="0">
                  <c:v>0.35761757878334977</c:v>
                </c:pt>
                <c:pt idx="1">
                  <c:v>0.17502464464018824</c:v>
                </c:pt>
                <c:pt idx="2">
                  <c:v>0.13692880083950773</c:v>
                </c:pt>
                <c:pt idx="3">
                  <c:v>0.13139568162304829</c:v>
                </c:pt>
                <c:pt idx="4">
                  <c:v>6.8114605526759311E-2</c:v>
                </c:pt>
                <c:pt idx="5">
                  <c:v>6.5316246382802812E-2</c:v>
                </c:pt>
                <c:pt idx="6">
                  <c:v>6.5602442204343817E-2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0A09-40C7-9DB9-D0C5A18694C1}"/>
            </c:ext>
          </c:extLst>
        </c:ser>
        <c:ser>
          <c:idx val="15"/>
          <c:order val="15"/>
          <c:tx>
            <c:v>2016_NUMERIQUE</c:v>
          </c:tx>
          <c:spPr>
            <a:solidFill>
              <a:srgbClr val="FDD3AD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'4.SEGMENTATION'!$F$134:$F$140</c:f>
              <c:numCache>
                <c:formatCode>0.0%</c:formatCode>
                <c:ptCount val="7"/>
                <c:pt idx="0">
                  <c:v>0.34588155014074096</c:v>
                </c:pt>
                <c:pt idx="1">
                  <c:v>0.1630604759603082</c:v>
                </c:pt>
                <c:pt idx="2">
                  <c:v>0.1388644053339399</c:v>
                </c:pt>
                <c:pt idx="3">
                  <c:v>0.13175627647777999</c:v>
                </c:pt>
                <c:pt idx="4">
                  <c:v>7.1138153592448322E-2</c:v>
                </c:pt>
                <c:pt idx="5">
                  <c:v>7.3554917403542697E-2</c:v>
                </c:pt>
                <c:pt idx="6">
                  <c:v>7.5744221091239947E-2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0A09-40C7-9DB9-D0C5A18694C1}"/>
            </c:ext>
          </c:extLst>
        </c:ser>
        <c:ser>
          <c:idx val="16"/>
          <c:order val="16"/>
          <c:tx>
            <c:v>2017_NUMERIQUE</c:v>
          </c:tx>
          <c:spPr>
            <a:solidFill>
              <a:srgbClr val="FCB574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'4.SEGMENTATION'!$H$134:$H$140</c:f>
              <c:numCache>
                <c:formatCode>0.0%</c:formatCode>
                <c:ptCount val="7"/>
                <c:pt idx="0">
                  <c:v>0.33914812460267008</c:v>
                </c:pt>
                <c:pt idx="1">
                  <c:v>0.16211061665607121</c:v>
                </c:pt>
                <c:pt idx="2">
                  <c:v>0.13184996821360459</c:v>
                </c:pt>
                <c:pt idx="3">
                  <c:v>0.13078194532739987</c:v>
                </c:pt>
                <c:pt idx="4">
                  <c:v>7.102352193261284E-2</c:v>
                </c:pt>
                <c:pt idx="5">
                  <c:v>7.8550540368722194E-2</c:v>
                </c:pt>
                <c:pt idx="6">
                  <c:v>8.6535282898919264E-2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0A09-40C7-9DB9-D0C5A18694C1}"/>
            </c:ext>
          </c:extLst>
        </c:ser>
        <c:ser>
          <c:idx val="17"/>
          <c:order val="17"/>
          <c:tx>
            <c:v>2018_NUMERIQUE</c:v>
          </c:tx>
          <c:spPr>
            <a:solidFill>
              <a:srgbClr val="FB9437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'4.SEGMENTATION'!$J$134:$J$140</c:f>
              <c:numCache>
                <c:formatCode>0.0%</c:formatCode>
                <c:ptCount val="7"/>
                <c:pt idx="0">
                  <c:v>0.3427316329732395</c:v>
                </c:pt>
                <c:pt idx="1">
                  <c:v>0.16009233941458603</c:v>
                </c:pt>
                <c:pt idx="2">
                  <c:v>0.1324353399973105</c:v>
                </c:pt>
                <c:pt idx="3">
                  <c:v>0.1348110627997669</c:v>
                </c:pt>
                <c:pt idx="4">
                  <c:v>7.0061410193195575E-2</c:v>
                </c:pt>
                <c:pt idx="5">
                  <c:v>7.4409431171276172E-2</c:v>
                </c:pt>
                <c:pt idx="6">
                  <c:v>8.5458783450625311E-2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0A09-40C7-9DB9-D0C5A18694C1}"/>
            </c:ext>
          </c:extLst>
        </c:ser>
        <c:ser>
          <c:idx val="18"/>
          <c:order val="18"/>
          <c:tx>
            <c:v>2019_NUMERIQUE</c:v>
          </c:tx>
          <c:spPr>
            <a:solidFill>
              <a:srgbClr val="F97905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'4.SEGMENTATION'!$L$134:$L$140</c:f>
              <c:numCache>
                <c:formatCode>0.0%</c:formatCode>
                <c:ptCount val="7"/>
                <c:pt idx="0">
                  <c:v>0.34167444392596047</c:v>
                </c:pt>
                <c:pt idx="1">
                  <c:v>0.16161144812568051</c:v>
                </c:pt>
                <c:pt idx="2">
                  <c:v>0.13184398817856588</c:v>
                </c:pt>
                <c:pt idx="3">
                  <c:v>0.13345776948203453</c:v>
                </c:pt>
                <c:pt idx="4">
                  <c:v>7.1511899206719548E-2</c:v>
                </c:pt>
                <c:pt idx="5">
                  <c:v>7.522554051952092E-2</c:v>
                </c:pt>
                <c:pt idx="6">
                  <c:v>8.4674910561518116E-2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A09-40C7-9DB9-D0C5A18694C1}"/>
            </c:ext>
          </c:extLst>
        </c:ser>
        <c:ser>
          <c:idx val="19"/>
          <c:order val="19"/>
          <c:tx>
            <c:v>2020_NUMERIQUE</c:v>
          </c:tx>
          <c:spPr>
            <a:solidFill>
              <a:srgbClr val="D66804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'4.SEGMENTATION'!$N$134:$N$140</c:f>
              <c:numCache>
                <c:formatCode>0.0%</c:formatCode>
                <c:ptCount val="7"/>
                <c:pt idx="0">
                  <c:v>0.35923503296818765</c:v>
                </c:pt>
                <c:pt idx="1">
                  <c:v>0.16878135918249401</c:v>
                </c:pt>
                <c:pt idx="2">
                  <c:v>0.1292589381879318</c:v>
                </c:pt>
                <c:pt idx="3">
                  <c:v>0.12630362256022276</c:v>
                </c:pt>
                <c:pt idx="4">
                  <c:v>6.8051067854046812E-2</c:v>
                </c:pt>
                <c:pt idx="5">
                  <c:v>7.0966979273386396E-2</c:v>
                </c:pt>
                <c:pt idx="6">
                  <c:v>7.7402999973730527E-2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3-0A09-40C7-9DB9-D0C5A18694C1}"/>
            </c:ext>
          </c:extLst>
        </c:ser>
        <c:ser>
          <c:idx val="20"/>
          <c:order val="20"/>
          <c:tx>
            <c:v>2021_NUMERIQUE</c:v>
          </c:tx>
          <c:spPr>
            <a:solidFill>
              <a:srgbClr val="9F4D03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'4.SEGMENTATION'!$P$134:$P$140</c:f>
              <c:numCache>
                <c:formatCode>0.0%</c:formatCode>
                <c:ptCount val="7"/>
                <c:pt idx="0">
                  <c:v>0.34453313273991115</c:v>
                </c:pt>
                <c:pt idx="1">
                  <c:v>0.16312145653112681</c:v>
                </c:pt>
                <c:pt idx="2">
                  <c:v>0.13106829927424185</c:v>
                </c:pt>
                <c:pt idx="3">
                  <c:v>0.13165336342234665</c:v>
                </c:pt>
                <c:pt idx="4">
                  <c:v>7.1377826068786829E-2</c:v>
                </c:pt>
                <c:pt idx="5">
                  <c:v>7.7827461796704134E-2</c:v>
                </c:pt>
                <c:pt idx="6">
                  <c:v>8.0418460166882588E-2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0A09-40C7-9DB9-D0C5A186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v>2015_TOUT</c:v>
                </c:tx>
                <c:spPr>
                  <a:solidFill>
                    <a:schemeClr val="bg1">
                      <a:lumMod val="8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'4.SEGMENTATION'!$D$98:$D$104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0.20511144666561493</c:v>
                      </c:pt>
                      <c:pt idx="1">
                        <c:v>0.18134216793250846</c:v>
                      </c:pt>
                      <c:pt idx="2">
                        <c:v>0.15850442856820895</c:v>
                      </c:pt>
                      <c:pt idx="3">
                        <c:v>7.2825343880762963E-2</c:v>
                      </c:pt>
                      <c:pt idx="4">
                        <c:v>6.7664315281001849E-2</c:v>
                      </c:pt>
                      <c:pt idx="5">
                        <c:v>6.8663466378189958E-2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0A09-40C7-9DB9-D0C5A18694C1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v>"2016_TOUT"</c:v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'4.SEGMENTATION'!$F$98:$F$104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0.19804474830002136</c:v>
                      </c:pt>
                      <c:pt idx="1">
                        <c:v>0.17581794204969906</c:v>
                      </c:pt>
                      <c:pt idx="2">
                        <c:v>0.15562447969234622</c:v>
                      </c:pt>
                      <c:pt idx="3">
                        <c:v>7.3126708266721671E-2</c:v>
                      </c:pt>
                      <c:pt idx="4">
                        <c:v>7.0798676853031969E-2</c:v>
                      </c:pt>
                      <c:pt idx="5">
                        <c:v>7.4806427134826908E-2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A09-40C7-9DB9-D0C5A18694C1}"/>
                  </c:ext>
                </c:extLst>
              </c15:ser>
            </c15:filteredBarSeries>
            <c15:filteredBarSeries>
              <c15:ser>
                <c:idx val="4"/>
                <c:order val="2"/>
                <c:tx>
                  <c:v>2017_TOUT</c:v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'4.SEGMENTATION'!$H$98:$H$104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0.19710858330686837</c:v>
                      </c:pt>
                      <c:pt idx="1">
                        <c:v>0.17037416635389901</c:v>
                      </c:pt>
                      <c:pt idx="2">
                        <c:v>0.15232987845367671</c:v>
                      </c:pt>
                      <c:pt idx="3">
                        <c:v>7.4068192972832514E-2</c:v>
                      </c:pt>
                      <c:pt idx="4">
                        <c:v>7.1801830412564605E-2</c:v>
                      </c:pt>
                      <c:pt idx="5">
                        <c:v>7.987123596154401E-2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A09-40C7-9DB9-D0C5A18694C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2018_TOUT</c:v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'4.SEGMENTATION'!$J$98:$J$104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0.19433494359312509</c:v>
                      </c:pt>
                      <c:pt idx="1">
                        <c:v>0.16618167744155043</c:v>
                      </c:pt>
                      <c:pt idx="2">
                        <c:v>0.15406889236106133</c:v>
                      </c:pt>
                      <c:pt idx="3">
                        <c:v>7.2519029257034739E-2</c:v>
                      </c:pt>
                      <c:pt idx="4">
                        <c:v>7.0598185232436467E-2</c:v>
                      </c:pt>
                      <c:pt idx="5">
                        <c:v>8.0768624302977307E-2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A09-40C7-9DB9-D0C5A18694C1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v>2019_TOUT</c:v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'4.SEGMENTATION'!$L$98:$L$104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0.19394524689284515</c:v>
                      </c:pt>
                      <c:pt idx="1">
                        <c:v>0.16541400738998993</c:v>
                      </c:pt>
                      <c:pt idx="2">
                        <c:v>0.1487655357742694</c:v>
                      </c:pt>
                      <c:pt idx="3">
                        <c:v>7.2066397939760385E-2</c:v>
                      </c:pt>
                      <c:pt idx="4">
                        <c:v>7.0218900459075126E-2</c:v>
                      </c:pt>
                      <c:pt idx="5">
                        <c:v>7.8007781883327729E-2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A09-40C7-9DB9-D0C5A18694C1}"/>
                  </c:ext>
                </c:extLst>
              </c15:ser>
            </c15:filteredBarSeries>
            <c15:filteredBarSeries>
              <c15:ser>
                <c:idx val="1"/>
                <c:order val="5"/>
                <c:tx>
                  <c:v>2020_TOUT</c:v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'4.SEGMENTATION'!$N$98:$N$104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0.19063467312123258</c:v>
                      </c:pt>
                      <c:pt idx="1">
                        <c:v>0.15220207756340137</c:v>
                      </c:pt>
                      <c:pt idx="2">
                        <c:v>0.13708970450190455</c:v>
                      </c:pt>
                      <c:pt idx="3">
                        <c:v>6.8851288973708499E-2</c:v>
                      </c:pt>
                      <c:pt idx="4">
                        <c:v>6.7377289547792499E-2</c:v>
                      </c:pt>
                      <c:pt idx="5">
                        <c:v>6.9743446520973459E-2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A09-40C7-9DB9-D0C5A18694C1}"/>
                  </c:ext>
                </c:extLst>
              </c15:ser>
            </c15:filteredBarSeries>
            <c15:filteredBarSeries>
              <c15:ser>
                <c:idx val="0"/>
                <c:order val="6"/>
                <c:tx>
                  <c:v>2021_TOUT</c:v>
                </c:tx>
                <c:spPr>
                  <a:solidFill>
                    <a:schemeClr val="tx1">
                      <a:lumMod val="85000"/>
                      <a:lumOff val="1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'4.SEGMENTATION'!$P$98:$P$104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0.1767776762446272</c:v>
                      </c:pt>
                      <c:pt idx="1">
                        <c:v>0.14959217517852913</c:v>
                      </c:pt>
                      <c:pt idx="2">
                        <c:v>0.14313635902122043</c:v>
                      </c:pt>
                      <c:pt idx="3">
                        <c:v>7.3086946221274582E-2</c:v>
                      </c:pt>
                      <c:pt idx="4">
                        <c:v>7.6928283751311471E-2</c:v>
                      </c:pt>
                      <c:pt idx="5">
                        <c:v>8.4154059633803777E-2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A09-40C7-9DB9-D0C5A18694C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v>2015_PHYSIQUE</c:v>
                </c:tx>
                <c:spPr>
                  <a:solidFill>
                    <a:schemeClr val="accent5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'4.SEGMENTATION'!$D$116:$D$122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0.23433109346365302</c:v>
                      </c:pt>
                      <c:pt idx="1">
                        <c:v>0.22645637807519298</c:v>
                      </c:pt>
                      <c:pt idx="2">
                        <c:v>0.19723440884100626</c:v>
                      </c:pt>
                      <c:pt idx="3">
                        <c:v>0.15827178319542401</c:v>
                      </c:pt>
                      <c:pt idx="4">
                        <c:v>6.6774032320764148E-2</c:v>
                      </c:pt>
                      <c:pt idx="5">
                        <c:v>5.9265841061809293E-2</c:v>
                      </c:pt>
                      <c:pt idx="6">
                        <c:v>5.7666463042150277E-2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A09-40C7-9DB9-D0C5A18694C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v>2016_PHYSIQUE</c:v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'4.SEGMENTATION'!$F$116:$F$122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0.2480058013052937</c:v>
                      </c:pt>
                      <c:pt idx="1">
                        <c:v>0.2238336959149142</c:v>
                      </c:pt>
                      <c:pt idx="2">
                        <c:v>0.18988915363099554</c:v>
                      </c:pt>
                      <c:pt idx="3">
                        <c:v>0.15475902713031067</c:v>
                      </c:pt>
                      <c:pt idx="4">
                        <c:v>6.4942389815486265E-2</c:v>
                      </c:pt>
                      <c:pt idx="5">
                        <c:v>5.8669152940363963E-2</c:v>
                      </c:pt>
                      <c:pt idx="6">
                        <c:v>5.9900779262635678E-2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A09-40C7-9DB9-D0C5A18694C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2017_PHYSIQUE</c:v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'4.SEGMENTATION'!$H$116:$H$122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0.25402402544988367</c:v>
                      </c:pt>
                      <c:pt idx="1">
                        <c:v>0.22560657138787332</c:v>
                      </c:pt>
                      <c:pt idx="2">
                        <c:v>0.1863752908218983</c:v>
                      </c:pt>
                      <c:pt idx="3">
                        <c:v>0.15161910640520393</c:v>
                      </c:pt>
                      <c:pt idx="4">
                        <c:v>6.5013532120981904E-2</c:v>
                      </c:pt>
                      <c:pt idx="5">
                        <c:v>5.6929870376525332E-2</c:v>
                      </c:pt>
                      <c:pt idx="6">
                        <c:v>6.0431603437633541E-2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A09-40C7-9DB9-D0C5A18694C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2018_PHYSIQUE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'4.SEGMENTATION'!$J$116:$J$122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0.26079580701110283</c:v>
                      </c:pt>
                      <c:pt idx="1">
                        <c:v>0.22693033207155427</c:v>
                      </c:pt>
                      <c:pt idx="2">
                        <c:v>0.18297484459861499</c:v>
                      </c:pt>
                      <c:pt idx="3">
                        <c:v>0.1504893086379116</c:v>
                      </c:pt>
                      <c:pt idx="4">
                        <c:v>6.2160554001190041E-2</c:v>
                      </c:pt>
                      <c:pt idx="5">
                        <c:v>5.599513856359746E-2</c:v>
                      </c:pt>
                      <c:pt idx="6">
                        <c:v>6.0654015116028817E-2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A09-40C7-9DB9-D0C5A18694C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2019_PHYSIQUE</c:v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'4.SEGMENTATION'!$L$116:$L$122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0.27541953269277092</c:v>
                      </c:pt>
                      <c:pt idx="1">
                        <c:v>0.22946497872226534</c:v>
                      </c:pt>
                      <c:pt idx="2">
                        <c:v>0.18438026925032786</c:v>
                      </c:pt>
                      <c:pt idx="3">
                        <c:v>0.14213259106602788</c:v>
                      </c:pt>
                      <c:pt idx="4">
                        <c:v>6.0313679308406712E-2</c:v>
                      </c:pt>
                      <c:pt idx="5">
                        <c:v>5.2605518828787841E-2</c:v>
                      </c:pt>
                      <c:pt idx="6">
                        <c:v>5.5683430131413428E-2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A09-40C7-9DB9-D0C5A18694C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2020_PHYSIQUE</c:v>
                </c:tx>
                <c:spPr>
                  <a:solidFill>
                    <a:schemeClr val="accent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'4.SEGMENTATION'!$N$116:$N$122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0.33080211348007327</c:v>
                      </c:pt>
                      <c:pt idx="1">
                        <c:v>0.25122799564559384</c:v>
                      </c:pt>
                      <c:pt idx="2">
                        <c:v>0.18123888166104665</c:v>
                      </c:pt>
                      <c:pt idx="3">
                        <c:v>0.12354299976103869</c:v>
                      </c:pt>
                      <c:pt idx="4">
                        <c:v>4.760640416323713E-2</c:v>
                      </c:pt>
                      <c:pt idx="5">
                        <c:v>3.8233810370921065E-2</c:v>
                      </c:pt>
                      <c:pt idx="6">
                        <c:v>2.734779491808937E-2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A09-40C7-9DB9-D0C5A18694C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2021_PHYSIQUE</c:v>
                </c:tx>
                <c:spPr>
                  <a:solidFill>
                    <a:srgbClr val="17266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'4.SEGMENTATION'!$P$116:$P$122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0.27954635893354557</c:v>
                      </c:pt>
                      <c:pt idx="1">
                        <c:v>0.21766812574612018</c:v>
                      </c:pt>
                      <c:pt idx="2">
                        <c:v>0.17622647944971861</c:v>
                      </c:pt>
                      <c:pt idx="3">
                        <c:v>0.14493206753453469</c:v>
                      </c:pt>
                      <c:pt idx="4">
                        <c:v>6.1281337047353758E-2</c:v>
                      </c:pt>
                      <c:pt idx="5">
                        <c:v>5.693252231254619E-2</c:v>
                      </c:pt>
                      <c:pt idx="6">
                        <c:v>6.3413108976181007E-2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A09-40C7-9DB9-D0C5A18694C1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v>2015_HYBRIDE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'4.SEGMENTATION'!$D$153:$D$159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3.3273149342274953E-2</c:v>
                      </c:pt>
                      <c:pt idx="1">
                        <c:v>0.12122775341759093</c:v>
                      </c:pt>
                      <c:pt idx="2">
                        <c:v>0.17840254492305047</c:v>
                      </c:pt>
                      <c:pt idx="3">
                        <c:v>0.23359986243659187</c:v>
                      </c:pt>
                      <c:pt idx="4">
                        <c:v>0.13240478032843264</c:v>
                      </c:pt>
                      <c:pt idx="5">
                        <c:v>0.13902501934485426</c:v>
                      </c:pt>
                      <c:pt idx="6">
                        <c:v>0.16206689020720488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0A09-40C7-9DB9-D0C5A18694C1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v>2016_HYBRIDE</c:v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'4.SEGMENTATION'!$F$153:$F$159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3.3968880122726273E-2</c:v>
                      </c:pt>
                      <c:pt idx="1">
                        <c:v>0.1242603550295858</c:v>
                      </c:pt>
                      <c:pt idx="2">
                        <c:v>0.1814595660749507</c:v>
                      </c:pt>
                      <c:pt idx="3">
                        <c:v>0.22244137628753013</c:v>
                      </c:pt>
                      <c:pt idx="4">
                        <c:v>0.13017751479289941</c:v>
                      </c:pt>
                      <c:pt idx="5">
                        <c:v>0.14069690992767916</c:v>
                      </c:pt>
                      <c:pt idx="6">
                        <c:v>0.16699539776462854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0A09-40C7-9DB9-D0C5A18694C1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v>2017_HYBRIDE</c:v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'4.SEGMENTATION'!$H$153:$H$159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3.4448227518525935E-2</c:v>
                      </c:pt>
                      <c:pt idx="1">
                        <c:v>0.12871353227852328</c:v>
                      </c:pt>
                      <c:pt idx="2">
                        <c:v>0.18152079578075972</c:v>
                      </c:pt>
                      <c:pt idx="3">
                        <c:v>0.21289805728019226</c:v>
                      </c:pt>
                      <c:pt idx="4">
                        <c:v>0.13298618065291409</c:v>
                      </c:pt>
                      <c:pt idx="5">
                        <c:v>0.13772614994325388</c:v>
                      </c:pt>
                      <c:pt idx="6">
                        <c:v>0.17170705654583082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0A09-40C7-9DB9-D0C5A18694C1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v>2018_HYBRIDE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'4.SEGMENTATION'!$J$153:$J$159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3.7511781338360035E-2</c:v>
                      </c:pt>
                      <c:pt idx="1">
                        <c:v>0.12855796418473139</c:v>
                      </c:pt>
                      <c:pt idx="2">
                        <c:v>0.17744266415331447</c:v>
                      </c:pt>
                      <c:pt idx="3">
                        <c:v>0.22582469368520264</c:v>
                      </c:pt>
                      <c:pt idx="4">
                        <c:v>0.13081998114985863</c:v>
                      </c:pt>
                      <c:pt idx="5">
                        <c:v>0.1323908262645303</c:v>
                      </c:pt>
                      <c:pt idx="6">
                        <c:v>0.16745208922400251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0A09-40C7-9DB9-D0C5A18694C1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v>2019_HYBRIDE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'4.SEGMENTATION'!$L$153:$L$159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3.9072768550603418E-2</c:v>
                      </c:pt>
                      <c:pt idx="1">
                        <c:v>0.13472338391683594</c:v>
                      </c:pt>
                      <c:pt idx="2">
                        <c:v>0.18389293822439956</c:v>
                      </c:pt>
                      <c:pt idx="3">
                        <c:v>0.22541522284621818</c:v>
                      </c:pt>
                      <c:pt idx="4">
                        <c:v>0.12623969410921257</c:v>
                      </c:pt>
                      <c:pt idx="5">
                        <c:v>0.1334687537340184</c:v>
                      </c:pt>
                      <c:pt idx="6">
                        <c:v>0.15718723861871192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0A09-40C7-9DB9-D0C5A18694C1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v>2020_HYBRIDE</c:v>
                </c:tx>
                <c:spPr>
                  <a:solidFill>
                    <a:srgbClr val="476D2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'4.SEGMENTATION'!$N$153:$N$159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4.4954978813559324E-2</c:v>
                      </c:pt>
                      <c:pt idx="1">
                        <c:v>0.14969544491525424</c:v>
                      </c:pt>
                      <c:pt idx="2">
                        <c:v>0.19544491525423729</c:v>
                      </c:pt>
                      <c:pt idx="3">
                        <c:v>0.22523834745762711</c:v>
                      </c:pt>
                      <c:pt idx="4">
                        <c:v>0.12586069915254236</c:v>
                      </c:pt>
                      <c:pt idx="5">
                        <c:v>0.12195444915254237</c:v>
                      </c:pt>
                      <c:pt idx="6">
                        <c:v>0.13685116525423729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0A09-40C7-9DB9-D0C5A18694C1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v>2021_HYBRIDE</c:v>
                </c:tx>
                <c:spPr>
                  <a:solidFill>
                    <a:srgbClr val="0066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'4.SEGMENTATION'!$P$153:$P$159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4.046706480078438E-2</c:v>
                      </c:pt>
                      <c:pt idx="1">
                        <c:v>0.13593011854889028</c:v>
                      </c:pt>
                      <c:pt idx="2">
                        <c:v>0.18459755771459133</c:v>
                      </c:pt>
                      <c:pt idx="3">
                        <c:v>0.210981370888671</c:v>
                      </c:pt>
                      <c:pt idx="4">
                        <c:v>0.1210446563864872</c:v>
                      </c:pt>
                      <c:pt idx="5">
                        <c:v>0.1338800249576611</c:v>
                      </c:pt>
                      <c:pt idx="6">
                        <c:v>0.1730992067029147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0A09-40C7-9DB9-D0C5A18694C1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 i="0" baseline="0">
                <a:effectLst/>
              </a:rPr>
              <a:t>RÉPARTITION DES EMPRUNTEURS HYBRIDES SELON LE NOMBRE DE LIVRES DIFFÉRENTS EMPRUNTÉS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1433168076212695E-2"/>
          <c:y val="0.18451990417753469"/>
          <c:w val="0.9429223497395014"/>
          <c:h val="0.56399866435606638"/>
        </c:manualLayout>
      </c:layout>
      <c:barChart>
        <c:barDir val="col"/>
        <c:grouping val="clustered"/>
        <c:varyColors val="0"/>
        <c:ser>
          <c:idx val="21"/>
          <c:order val="21"/>
          <c:tx>
            <c:v>2015_HYBRIDE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'4.SEGMENTATION'!$D$153:$D$159</c:f>
              <c:numCache>
                <c:formatCode>0.0%</c:formatCode>
                <c:ptCount val="7"/>
                <c:pt idx="0">
                  <c:v>3.3273149342274953E-2</c:v>
                </c:pt>
                <c:pt idx="1">
                  <c:v>0.12122775341759093</c:v>
                </c:pt>
                <c:pt idx="2">
                  <c:v>0.17840254492305047</c:v>
                </c:pt>
                <c:pt idx="3">
                  <c:v>0.23359986243659187</c:v>
                </c:pt>
                <c:pt idx="4">
                  <c:v>0.13240478032843264</c:v>
                </c:pt>
                <c:pt idx="5">
                  <c:v>0.13902501934485426</c:v>
                </c:pt>
                <c:pt idx="6">
                  <c:v>0.16206689020720488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5-1DC2-4F77-A52E-869CCF62736D}"/>
            </c:ext>
          </c:extLst>
        </c:ser>
        <c:ser>
          <c:idx val="22"/>
          <c:order val="22"/>
          <c:tx>
            <c:v>2016_HYBRIDE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'4.SEGMENTATION'!$F$153:$F$159</c:f>
              <c:numCache>
                <c:formatCode>0.0%</c:formatCode>
                <c:ptCount val="7"/>
                <c:pt idx="0">
                  <c:v>3.3968880122726273E-2</c:v>
                </c:pt>
                <c:pt idx="1">
                  <c:v>0.1242603550295858</c:v>
                </c:pt>
                <c:pt idx="2">
                  <c:v>0.1814595660749507</c:v>
                </c:pt>
                <c:pt idx="3">
                  <c:v>0.22244137628753013</c:v>
                </c:pt>
                <c:pt idx="4">
                  <c:v>0.13017751479289941</c:v>
                </c:pt>
                <c:pt idx="5">
                  <c:v>0.14069690992767916</c:v>
                </c:pt>
                <c:pt idx="6">
                  <c:v>0.16699539776462854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6-1DC2-4F77-A52E-869CCF62736D}"/>
            </c:ext>
          </c:extLst>
        </c:ser>
        <c:ser>
          <c:idx val="23"/>
          <c:order val="23"/>
          <c:tx>
            <c:v>2017_HYBRIDE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'4.SEGMENTATION'!$H$153:$H$159</c:f>
              <c:numCache>
                <c:formatCode>0.0%</c:formatCode>
                <c:ptCount val="7"/>
                <c:pt idx="0">
                  <c:v>3.4448227518525935E-2</c:v>
                </c:pt>
                <c:pt idx="1">
                  <c:v>0.12871353227852328</c:v>
                </c:pt>
                <c:pt idx="2">
                  <c:v>0.18152079578075972</c:v>
                </c:pt>
                <c:pt idx="3">
                  <c:v>0.21289805728019226</c:v>
                </c:pt>
                <c:pt idx="4">
                  <c:v>0.13298618065291409</c:v>
                </c:pt>
                <c:pt idx="5">
                  <c:v>0.13772614994325388</c:v>
                </c:pt>
                <c:pt idx="6">
                  <c:v>0.17170705654583082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7-1DC2-4F77-A52E-869CCF62736D}"/>
            </c:ext>
          </c:extLst>
        </c:ser>
        <c:ser>
          <c:idx val="24"/>
          <c:order val="24"/>
          <c:tx>
            <c:v>2018_HYBRIDE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'4.SEGMENTATION'!$J$153:$J$159</c:f>
              <c:numCache>
                <c:formatCode>0.0%</c:formatCode>
                <c:ptCount val="7"/>
                <c:pt idx="0">
                  <c:v>3.7511781338360035E-2</c:v>
                </c:pt>
                <c:pt idx="1">
                  <c:v>0.12855796418473139</c:v>
                </c:pt>
                <c:pt idx="2">
                  <c:v>0.17744266415331447</c:v>
                </c:pt>
                <c:pt idx="3">
                  <c:v>0.22582469368520264</c:v>
                </c:pt>
                <c:pt idx="4">
                  <c:v>0.13081998114985863</c:v>
                </c:pt>
                <c:pt idx="5">
                  <c:v>0.1323908262645303</c:v>
                </c:pt>
                <c:pt idx="6">
                  <c:v>0.16745208922400251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8-1DC2-4F77-A52E-869CCF62736D}"/>
            </c:ext>
          </c:extLst>
        </c:ser>
        <c:ser>
          <c:idx val="25"/>
          <c:order val="25"/>
          <c:tx>
            <c:v>2019_HYBRIDE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'4.SEGMENTATION'!$L$153:$L$159</c:f>
              <c:numCache>
                <c:formatCode>0.0%</c:formatCode>
                <c:ptCount val="7"/>
                <c:pt idx="0">
                  <c:v>3.9072768550603418E-2</c:v>
                </c:pt>
                <c:pt idx="1">
                  <c:v>0.13472338391683594</c:v>
                </c:pt>
                <c:pt idx="2">
                  <c:v>0.18389293822439956</c:v>
                </c:pt>
                <c:pt idx="3">
                  <c:v>0.22541522284621818</c:v>
                </c:pt>
                <c:pt idx="4">
                  <c:v>0.12623969410921257</c:v>
                </c:pt>
                <c:pt idx="5">
                  <c:v>0.1334687537340184</c:v>
                </c:pt>
                <c:pt idx="6">
                  <c:v>0.15718723861871192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9-1DC2-4F77-A52E-869CCF62736D}"/>
            </c:ext>
          </c:extLst>
        </c:ser>
        <c:ser>
          <c:idx val="26"/>
          <c:order val="26"/>
          <c:tx>
            <c:v>2020_HYBRIDE</c:v>
          </c:tx>
          <c:spPr>
            <a:solidFill>
              <a:srgbClr val="476D2D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'4.SEGMENTATION'!$N$153:$N$159</c:f>
              <c:numCache>
                <c:formatCode>0.0%</c:formatCode>
                <c:ptCount val="7"/>
                <c:pt idx="0">
                  <c:v>4.4954978813559324E-2</c:v>
                </c:pt>
                <c:pt idx="1">
                  <c:v>0.14969544491525424</c:v>
                </c:pt>
                <c:pt idx="2">
                  <c:v>0.19544491525423729</c:v>
                </c:pt>
                <c:pt idx="3">
                  <c:v>0.22523834745762711</c:v>
                </c:pt>
                <c:pt idx="4">
                  <c:v>0.12586069915254236</c:v>
                </c:pt>
                <c:pt idx="5">
                  <c:v>0.12195444915254237</c:v>
                </c:pt>
                <c:pt idx="6">
                  <c:v>0.13685116525423729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A-1DC2-4F77-A52E-869CCF62736D}"/>
            </c:ext>
          </c:extLst>
        </c:ser>
        <c:ser>
          <c:idx val="27"/>
          <c:order val="27"/>
          <c:tx>
            <c:v>2021_HYBRIDE</c:v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'4.SEGMENTATION'!$B$74:$B$80</c:f>
              <c:strCache>
                <c:ptCount val="7"/>
                <c:pt idx="0">
                  <c:v>1  À 2 LIVRES</c:v>
                </c:pt>
                <c:pt idx="1">
                  <c:v>3 À 5 LIVRES</c:v>
                </c:pt>
                <c:pt idx="2">
                  <c:v>6 À 10 LIVRES</c:v>
                </c:pt>
                <c:pt idx="3">
                  <c:v>11 À 20 LIVRES</c:v>
                </c:pt>
                <c:pt idx="4">
                  <c:v>21 À 30 LIVRES</c:v>
                </c:pt>
                <c:pt idx="5">
                  <c:v>31 À 50 LIVRES</c:v>
                </c:pt>
                <c:pt idx="6">
                  <c:v>51 LIVRES ET PLUS</c:v>
                </c:pt>
              </c:strCache>
              <c:extLst xmlns:c15="http://schemas.microsoft.com/office/drawing/2012/chart"/>
            </c:strRef>
          </c:cat>
          <c:val>
            <c:numRef>
              <c:f>'4.SEGMENTATION'!$P$153:$P$159</c:f>
              <c:numCache>
                <c:formatCode>0.0%</c:formatCode>
                <c:ptCount val="7"/>
                <c:pt idx="0">
                  <c:v>4.046706480078438E-2</c:v>
                </c:pt>
                <c:pt idx="1">
                  <c:v>0.13593011854889028</c:v>
                </c:pt>
                <c:pt idx="2">
                  <c:v>0.18459755771459133</c:v>
                </c:pt>
                <c:pt idx="3">
                  <c:v>0.210981370888671</c:v>
                </c:pt>
                <c:pt idx="4">
                  <c:v>0.1210446563864872</c:v>
                </c:pt>
                <c:pt idx="5">
                  <c:v>0.1338800249576611</c:v>
                </c:pt>
                <c:pt idx="6">
                  <c:v>0.1730992067029147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1DC2-4F77-A52E-869CCF62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535312"/>
        <c:axId val="1955530320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v>2015_TOUT</c:v>
                </c:tx>
                <c:spPr>
                  <a:solidFill>
                    <a:schemeClr val="bg1">
                      <a:lumMod val="8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'4.SEGMENTATION'!$D$98:$D$104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0.20511144666561493</c:v>
                      </c:pt>
                      <c:pt idx="1">
                        <c:v>0.18134216793250846</c:v>
                      </c:pt>
                      <c:pt idx="2">
                        <c:v>0.15850442856820895</c:v>
                      </c:pt>
                      <c:pt idx="3">
                        <c:v>7.2825343880762963E-2</c:v>
                      </c:pt>
                      <c:pt idx="4">
                        <c:v>6.7664315281001849E-2</c:v>
                      </c:pt>
                      <c:pt idx="5">
                        <c:v>6.8663466378189958E-2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1DC2-4F77-A52E-869CCF62736D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v>"2016_TOUT"</c:v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'4.SEGMENTATION'!$F$98:$F$104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0.19804474830002136</c:v>
                      </c:pt>
                      <c:pt idx="1">
                        <c:v>0.17581794204969906</c:v>
                      </c:pt>
                      <c:pt idx="2">
                        <c:v>0.15562447969234622</c:v>
                      </c:pt>
                      <c:pt idx="3">
                        <c:v>7.3126708266721671E-2</c:v>
                      </c:pt>
                      <c:pt idx="4">
                        <c:v>7.0798676853031969E-2</c:v>
                      </c:pt>
                      <c:pt idx="5">
                        <c:v>7.4806427134826908E-2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DC2-4F77-A52E-869CCF62736D}"/>
                  </c:ext>
                </c:extLst>
              </c15:ser>
            </c15:filteredBarSeries>
            <c15:filteredBarSeries>
              <c15:ser>
                <c:idx val="4"/>
                <c:order val="2"/>
                <c:tx>
                  <c:v>2017_TOUT</c:v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'4.SEGMENTATION'!$H$98:$H$104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0.19710858330686837</c:v>
                      </c:pt>
                      <c:pt idx="1">
                        <c:v>0.17037416635389901</c:v>
                      </c:pt>
                      <c:pt idx="2">
                        <c:v>0.15232987845367671</c:v>
                      </c:pt>
                      <c:pt idx="3">
                        <c:v>7.4068192972832514E-2</c:v>
                      </c:pt>
                      <c:pt idx="4">
                        <c:v>7.1801830412564605E-2</c:v>
                      </c:pt>
                      <c:pt idx="5">
                        <c:v>7.987123596154401E-2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DC2-4F77-A52E-869CCF6273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2018_TOUT</c:v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'4.SEGMENTATION'!$J$98:$J$104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0.19433494359312509</c:v>
                      </c:pt>
                      <c:pt idx="1">
                        <c:v>0.16618167744155043</c:v>
                      </c:pt>
                      <c:pt idx="2">
                        <c:v>0.15406889236106133</c:v>
                      </c:pt>
                      <c:pt idx="3">
                        <c:v>7.2519029257034739E-2</c:v>
                      </c:pt>
                      <c:pt idx="4">
                        <c:v>7.0598185232436467E-2</c:v>
                      </c:pt>
                      <c:pt idx="5">
                        <c:v>8.0768624302977307E-2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DC2-4F77-A52E-869CCF62736D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v>2019_TOUT</c:v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'4.SEGMENTATION'!$L$98:$L$104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0.19394524689284515</c:v>
                      </c:pt>
                      <c:pt idx="1">
                        <c:v>0.16541400738998993</c:v>
                      </c:pt>
                      <c:pt idx="2">
                        <c:v>0.1487655357742694</c:v>
                      </c:pt>
                      <c:pt idx="3">
                        <c:v>7.2066397939760385E-2</c:v>
                      </c:pt>
                      <c:pt idx="4">
                        <c:v>7.0218900459075126E-2</c:v>
                      </c:pt>
                      <c:pt idx="5">
                        <c:v>7.8007781883327729E-2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DC2-4F77-A52E-869CCF62736D}"/>
                  </c:ext>
                </c:extLst>
              </c15:ser>
            </c15:filteredBarSeries>
            <c15:filteredBarSeries>
              <c15:ser>
                <c:idx val="1"/>
                <c:order val="5"/>
                <c:tx>
                  <c:v>2020_TOUT</c:v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'4.SEGMENTATION'!$N$98:$N$104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0.19063467312123258</c:v>
                      </c:pt>
                      <c:pt idx="1">
                        <c:v>0.15220207756340137</c:v>
                      </c:pt>
                      <c:pt idx="2">
                        <c:v>0.13708970450190455</c:v>
                      </c:pt>
                      <c:pt idx="3">
                        <c:v>6.8851288973708499E-2</c:v>
                      </c:pt>
                      <c:pt idx="4">
                        <c:v>6.7377289547792499E-2</c:v>
                      </c:pt>
                      <c:pt idx="5">
                        <c:v>6.9743446520973459E-2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DC2-4F77-A52E-869CCF62736D}"/>
                  </c:ext>
                </c:extLst>
              </c15:ser>
            </c15:filteredBarSeries>
            <c15:filteredBarSeries>
              <c15:ser>
                <c:idx val="0"/>
                <c:order val="6"/>
                <c:tx>
                  <c:v>2021_TOUT</c:v>
                </c:tx>
                <c:spPr>
                  <a:solidFill>
                    <a:schemeClr val="tx1">
                      <a:lumMod val="85000"/>
                      <a:lumOff val="1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'4.SEGMENTATION'!$P$98:$P$104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0.1767776762446272</c:v>
                      </c:pt>
                      <c:pt idx="1">
                        <c:v>0.14959217517852913</c:v>
                      </c:pt>
                      <c:pt idx="2">
                        <c:v>0.14313635902122043</c:v>
                      </c:pt>
                      <c:pt idx="3">
                        <c:v>7.3086946221274582E-2</c:v>
                      </c:pt>
                      <c:pt idx="4">
                        <c:v>7.6928283751311471E-2</c:v>
                      </c:pt>
                      <c:pt idx="5">
                        <c:v>8.4154059633803777E-2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DC2-4F77-A52E-869CCF6273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v>2015_PHYSIQUE</c:v>
                </c:tx>
                <c:spPr>
                  <a:solidFill>
                    <a:schemeClr val="accent5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'4.SEGMENTATION'!$D$116:$D$122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0.23433109346365302</c:v>
                      </c:pt>
                      <c:pt idx="1">
                        <c:v>0.22645637807519298</c:v>
                      </c:pt>
                      <c:pt idx="2">
                        <c:v>0.19723440884100626</c:v>
                      </c:pt>
                      <c:pt idx="3">
                        <c:v>0.15827178319542401</c:v>
                      </c:pt>
                      <c:pt idx="4">
                        <c:v>6.6774032320764148E-2</c:v>
                      </c:pt>
                      <c:pt idx="5">
                        <c:v>5.9265841061809293E-2</c:v>
                      </c:pt>
                      <c:pt idx="6">
                        <c:v>5.7666463042150277E-2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DC2-4F77-A52E-869CCF62736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v>2016_PHYSIQUE</c:v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'4.SEGMENTATION'!$F$116:$F$122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0.2480058013052937</c:v>
                      </c:pt>
                      <c:pt idx="1">
                        <c:v>0.2238336959149142</c:v>
                      </c:pt>
                      <c:pt idx="2">
                        <c:v>0.18988915363099554</c:v>
                      </c:pt>
                      <c:pt idx="3">
                        <c:v>0.15475902713031067</c:v>
                      </c:pt>
                      <c:pt idx="4">
                        <c:v>6.4942389815486265E-2</c:v>
                      </c:pt>
                      <c:pt idx="5">
                        <c:v>5.8669152940363963E-2</c:v>
                      </c:pt>
                      <c:pt idx="6">
                        <c:v>5.9900779262635678E-2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DC2-4F77-A52E-869CCF62736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2017_PHYSIQUE</c:v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'4.SEGMENTATION'!$H$116:$H$122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0.25402402544988367</c:v>
                      </c:pt>
                      <c:pt idx="1">
                        <c:v>0.22560657138787332</c:v>
                      </c:pt>
                      <c:pt idx="2">
                        <c:v>0.1863752908218983</c:v>
                      </c:pt>
                      <c:pt idx="3">
                        <c:v>0.15161910640520393</c:v>
                      </c:pt>
                      <c:pt idx="4">
                        <c:v>6.5013532120981904E-2</c:v>
                      </c:pt>
                      <c:pt idx="5">
                        <c:v>5.6929870376525332E-2</c:v>
                      </c:pt>
                      <c:pt idx="6">
                        <c:v>6.0431603437633541E-2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DC2-4F77-A52E-869CCF62736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2018_PHYSIQUE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'4.SEGMENTATION'!$J$116:$J$122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0.26079580701110283</c:v>
                      </c:pt>
                      <c:pt idx="1">
                        <c:v>0.22693033207155427</c:v>
                      </c:pt>
                      <c:pt idx="2">
                        <c:v>0.18297484459861499</c:v>
                      </c:pt>
                      <c:pt idx="3">
                        <c:v>0.1504893086379116</c:v>
                      </c:pt>
                      <c:pt idx="4">
                        <c:v>6.2160554001190041E-2</c:v>
                      </c:pt>
                      <c:pt idx="5">
                        <c:v>5.599513856359746E-2</c:v>
                      </c:pt>
                      <c:pt idx="6">
                        <c:v>6.0654015116028817E-2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DC2-4F77-A52E-869CCF62736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2019_PHYSIQUE</c:v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'4.SEGMENTATION'!$L$116:$L$122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0.27541953269277092</c:v>
                      </c:pt>
                      <c:pt idx="1">
                        <c:v>0.22946497872226534</c:v>
                      </c:pt>
                      <c:pt idx="2">
                        <c:v>0.18438026925032786</c:v>
                      </c:pt>
                      <c:pt idx="3">
                        <c:v>0.14213259106602788</c:v>
                      </c:pt>
                      <c:pt idx="4">
                        <c:v>6.0313679308406712E-2</c:v>
                      </c:pt>
                      <c:pt idx="5">
                        <c:v>5.2605518828787841E-2</c:v>
                      </c:pt>
                      <c:pt idx="6">
                        <c:v>5.5683430131413428E-2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DC2-4F77-A52E-869CCF62736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2020_PHYSIQUE</c:v>
                </c:tx>
                <c:spPr>
                  <a:solidFill>
                    <a:schemeClr val="accent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'4.SEGMENTATION'!$N$116:$N$122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0.33080211348007327</c:v>
                      </c:pt>
                      <c:pt idx="1">
                        <c:v>0.25122799564559384</c:v>
                      </c:pt>
                      <c:pt idx="2">
                        <c:v>0.18123888166104665</c:v>
                      </c:pt>
                      <c:pt idx="3">
                        <c:v>0.12354299976103869</c:v>
                      </c:pt>
                      <c:pt idx="4">
                        <c:v>4.760640416323713E-2</c:v>
                      </c:pt>
                      <c:pt idx="5">
                        <c:v>3.8233810370921065E-2</c:v>
                      </c:pt>
                      <c:pt idx="6">
                        <c:v>2.734779491808937E-2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DC2-4F77-A52E-869CCF62736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2021_PHYSIQUE</c:v>
                </c:tx>
                <c:spPr>
                  <a:solidFill>
                    <a:srgbClr val="17266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'4.SEGMENTATION'!$P$116:$P$122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0.27954635893354557</c:v>
                      </c:pt>
                      <c:pt idx="1">
                        <c:v>0.21766812574612018</c:v>
                      </c:pt>
                      <c:pt idx="2">
                        <c:v>0.17622647944971861</c:v>
                      </c:pt>
                      <c:pt idx="3">
                        <c:v>0.14493206753453469</c:v>
                      </c:pt>
                      <c:pt idx="4">
                        <c:v>6.1281337047353758E-2</c:v>
                      </c:pt>
                      <c:pt idx="5">
                        <c:v>5.693252231254619E-2</c:v>
                      </c:pt>
                      <c:pt idx="6">
                        <c:v>6.3413108976181007E-2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DC2-4F77-A52E-869CCF62736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2015_NUMERIQUE</c:v>
                </c:tx>
                <c:spPr>
                  <a:solidFill>
                    <a:srgbClr val="FEEDD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'4.SEGMENTATION'!$D$134:$D$140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0.35761757878334977</c:v>
                      </c:pt>
                      <c:pt idx="1">
                        <c:v>0.17502464464018824</c:v>
                      </c:pt>
                      <c:pt idx="2">
                        <c:v>0.13692880083950773</c:v>
                      </c:pt>
                      <c:pt idx="3">
                        <c:v>0.13139568162304829</c:v>
                      </c:pt>
                      <c:pt idx="4">
                        <c:v>6.8114605526759311E-2</c:v>
                      </c:pt>
                      <c:pt idx="5">
                        <c:v>6.5316246382802812E-2</c:v>
                      </c:pt>
                      <c:pt idx="6">
                        <c:v>6.5602442204343817E-2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DC2-4F77-A52E-869CCF62736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v>2016_NUMERIQUE</c:v>
                </c:tx>
                <c:spPr>
                  <a:solidFill>
                    <a:srgbClr val="FDD3A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'4.SEGMENTATION'!$F$134:$F$140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0.34588155014074096</c:v>
                      </c:pt>
                      <c:pt idx="1">
                        <c:v>0.1630604759603082</c:v>
                      </c:pt>
                      <c:pt idx="2">
                        <c:v>0.1388644053339399</c:v>
                      </c:pt>
                      <c:pt idx="3">
                        <c:v>0.13175627647777999</c:v>
                      </c:pt>
                      <c:pt idx="4">
                        <c:v>7.1138153592448322E-2</c:v>
                      </c:pt>
                      <c:pt idx="5">
                        <c:v>7.3554917403542697E-2</c:v>
                      </c:pt>
                      <c:pt idx="6">
                        <c:v>7.5744221091239947E-2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DC2-4F77-A52E-869CCF62736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v>2017_NUMERIQUE</c:v>
                </c:tx>
                <c:spPr>
                  <a:solidFill>
                    <a:srgbClr val="FCB57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'4.SEGMENTATION'!$H$134:$H$140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0.33914812460267008</c:v>
                      </c:pt>
                      <c:pt idx="1">
                        <c:v>0.16211061665607121</c:v>
                      </c:pt>
                      <c:pt idx="2">
                        <c:v>0.13184996821360459</c:v>
                      </c:pt>
                      <c:pt idx="3">
                        <c:v>0.13078194532739987</c:v>
                      </c:pt>
                      <c:pt idx="4">
                        <c:v>7.102352193261284E-2</c:v>
                      </c:pt>
                      <c:pt idx="5">
                        <c:v>7.8550540368722194E-2</c:v>
                      </c:pt>
                      <c:pt idx="6">
                        <c:v>8.6535282898919264E-2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DC2-4F77-A52E-869CCF62736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v>2018_NUMERIQUE</c:v>
                </c:tx>
                <c:spPr>
                  <a:solidFill>
                    <a:srgbClr val="FB943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'4.SEGMENTATION'!$J$134:$J$140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0.3427316329732395</c:v>
                      </c:pt>
                      <c:pt idx="1">
                        <c:v>0.16009233941458603</c:v>
                      </c:pt>
                      <c:pt idx="2">
                        <c:v>0.1324353399973105</c:v>
                      </c:pt>
                      <c:pt idx="3">
                        <c:v>0.1348110627997669</c:v>
                      </c:pt>
                      <c:pt idx="4">
                        <c:v>7.0061410193195575E-2</c:v>
                      </c:pt>
                      <c:pt idx="5">
                        <c:v>7.4409431171276172E-2</c:v>
                      </c:pt>
                      <c:pt idx="6">
                        <c:v>8.5458783450625311E-2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C2-4F77-A52E-869CCF62736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v>2019_NUMERIQUE</c:v>
                </c:tx>
                <c:spPr>
                  <a:solidFill>
                    <a:srgbClr val="F9790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'4.SEGMENTATION'!$L$134:$L$140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0.34167444392596047</c:v>
                      </c:pt>
                      <c:pt idx="1">
                        <c:v>0.16161144812568051</c:v>
                      </c:pt>
                      <c:pt idx="2">
                        <c:v>0.13184398817856588</c:v>
                      </c:pt>
                      <c:pt idx="3">
                        <c:v>0.13345776948203453</c:v>
                      </c:pt>
                      <c:pt idx="4">
                        <c:v>7.1511899206719548E-2</c:v>
                      </c:pt>
                      <c:pt idx="5">
                        <c:v>7.522554051952092E-2</c:v>
                      </c:pt>
                      <c:pt idx="6">
                        <c:v>8.4674910561518116E-2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DC2-4F77-A52E-869CCF62736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v>2020_NUMERIQUE</c:v>
                </c:tx>
                <c:spPr>
                  <a:solidFill>
                    <a:srgbClr val="D6680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'4.SEGMENTATION'!$N$134:$N$140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0.35923503296818765</c:v>
                      </c:pt>
                      <c:pt idx="1">
                        <c:v>0.16878135918249401</c:v>
                      </c:pt>
                      <c:pt idx="2">
                        <c:v>0.1292589381879318</c:v>
                      </c:pt>
                      <c:pt idx="3">
                        <c:v>0.12630362256022276</c:v>
                      </c:pt>
                      <c:pt idx="4">
                        <c:v>6.8051067854046812E-2</c:v>
                      </c:pt>
                      <c:pt idx="5">
                        <c:v>7.0966979273386396E-2</c:v>
                      </c:pt>
                      <c:pt idx="6">
                        <c:v>7.7402999973730527E-2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DC2-4F77-A52E-869CCF62736D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v>2021_NUMERIQUE</c:v>
                </c:tx>
                <c:spPr>
                  <a:solidFill>
                    <a:srgbClr val="9F4D0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'4.SEGMENTATION'!$B$74:$B$80</c15:sqref>
                        </c15:formulaRef>
                      </c:ext>
                    </c:extLst>
                    <c:strCache>
                      <c:ptCount val="7"/>
                      <c:pt idx="0">
                        <c:v>1  À 2 LIVRES</c:v>
                      </c:pt>
                      <c:pt idx="1">
                        <c:v>3 À 5 LIVRES</c:v>
                      </c:pt>
                      <c:pt idx="2">
                        <c:v>6 À 10 LIVRES</c:v>
                      </c:pt>
                      <c:pt idx="3">
                        <c:v>11 À 20 LIVRES</c:v>
                      </c:pt>
                      <c:pt idx="4">
                        <c:v>21 À 30 LIVRES</c:v>
                      </c:pt>
                      <c:pt idx="5">
                        <c:v>31 À 50 LIVRES</c:v>
                      </c:pt>
                      <c:pt idx="6">
                        <c:v>51 LIVRES ET PLUS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'4.SEGMENTATION'!$P$134:$P$140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0.34453313273991115</c:v>
                      </c:pt>
                      <c:pt idx="1">
                        <c:v>0.16312145653112681</c:v>
                      </c:pt>
                      <c:pt idx="2">
                        <c:v>0.13106829927424185</c:v>
                      </c:pt>
                      <c:pt idx="3">
                        <c:v>0.13165336342234665</c:v>
                      </c:pt>
                      <c:pt idx="4">
                        <c:v>7.1377826068786829E-2</c:v>
                      </c:pt>
                      <c:pt idx="5">
                        <c:v>7.7827461796704134E-2</c:v>
                      </c:pt>
                      <c:pt idx="6">
                        <c:v>8.0418460166882588E-2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DC2-4F77-A52E-869CCF62736D}"/>
                  </c:ext>
                </c:extLst>
              </c15:ser>
            </c15:filteredBarSeries>
          </c:ext>
        </c:extLst>
      </c:barChart>
      <c:catAx>
        <c:axId val="195553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0320"/>
        <c:crosses val="autoZero"/>
        <c:auto val="1"/>
        <c:lblAlgn val="ctr"/>
        <c:lblOffset val="100"/>
        <c:noMultiLvlLbl val="0"/>
      </c:catAx>
      <c:valAx>
        <c:axId val="19555303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5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 b="0"/>
              <a:t>RÉPARTITION DES EMPRUNTEURS NUMÉRIQUES SELON LE</a:t>
            </a:r>
            <a:r>
              <a:rPr lang="fr-CA" sz="1100" b="0" baseline="0"/>
              <a:t> NOMBRE MOYEN DE PAGES DES LIVRES EMPRUNTÉS</a:t>
            </a:r>
            <a:endParaRPr lang="fr-CA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'4.SEGMENTATION'!$D$201:$D$205</c:f>
              <c:numCache>
                <c:formatCode>0.0%</c:formatCode>
                <c:ptCount val="5"/>
                <c:pt idx="0">
                  <c:v>0.11316055443257292</c:v>
                </c:pt>
                <c:pt idx="1">
                  <c:v>0.27609731446722496</c:v>
                </c:pt>
                <c:pt idx="2">
                  <c:v>0.37900664164019637</c:v>
                </c:pt>
                <c:pt idx="3">
                  <c:v>0.20415824429685245</c:v>
                </c:pt>
                <c:pt idx="4">
                  <c:v>2.7577245163153335E-2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8C5-96D0-629C7D5A5BF3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'4.SEGMENTATION'!$F$201:$F$205</c:f>
              <c:numCache>
                <c:formatCode>0.0%</c:formatCode>
                <c:ptCount val="5"/>
                <c:pt idx="0">
                  <c:v>0.11840000000000001</c:v>
                </c:pt>
                <c:pt idx="1">
                  <c:v>0.26495999999999997</c:v>
                </c:pt>
                <c:pt idx="2">
                  <c:v>0.38137599999999999</c:v>
                </c:pt>
                <c:pt idx="3">
                  <c:v>0.20860799999999999</c:v>
                </c:pt>
                <c:pt idx="4">
                  <c:v>2.6655999999999999E-2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8-48C5-96D0-629C7D5A5BF3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'4.SEGMENTATION'!$H$201:$H$205</c:f>
              <c:numCache>
                <c:formatCode>0.0%</c:formatCode>
                <c:ptCount val="5"/>
                <c:pt idx="0">
                  <c:v>0.12986382711467642</c:v>
                </c:pt>
                <c:pt idx="1">
                  <c:v>0.2562162779411345</c:v>
                </c:pt>
                <c:pt idx="2">
                  <c:v>0.35247937423277853</c:v>
                </c:pt>
                <c:pt idx="3">
                  <c:v>0.23249307716463502</c:v>
                </c:pt>
                <c:pt idx="4">
                  <c:v>2.8947443546775527E-2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8-48C5-96D0-629C7D5A5BF3}"/>
            </c:ext>
          </c:extLst>
        </c:ser>
        <c:ser>
          <c:idx val="3"/>
          <c:order val="3"/>
          <c:tx>
            <c:v>2018</c:v>
          </c:tx>
          <c:spPr>
            <a:solidFill>
              <a:srgbClr val="F0975A"/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'4.SEGMENTATION'!$J$201:$J$205</c:f>
              <c:numCache>
                <c:formatCode>0.0%</c:formatCode>
                <c:ptCount val="5"/>
                <c:pt idx="0">
                  <c:v>0.14426573784766686</c:v>
                </c:pt>
                <c:pt idx="1">
                  <c:v>0.24509552835117554</c:v>
                </c:pt>
                <c:pt idx="2">
                  <c:v>0.34372278850586485</c:v>
                </c:pt>
                <c:pt idx="3">
                  <c:v>0.2355683040516314</c:v>
                </c:pt>
                <c:pt idx="4">
                  <c:v>3.1347641243661323E-2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8-48C5-96D0-629C7D5A5BF3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'4.SEGMENTATION'!$L$201:$L$205</c:f>
              <c:numCache>
                <c:formatCode>0.0%</c:formatCode>
                <c:ptCount val="5"/>
                <c:pt idx="0">
                  <c:v>0.15983495057585925</c:v>
                </c:pt>
                <c:pt idx="1">
                  <c:v>0.22698830144191529</c:v>
                </c:pt>
                <c:pt idx="2">
                  <c:v>0.33864605060306519</c:v>
                </c:pt>
                <c:pt idx="3">
                  <c:v>0.24129409630905957</c:v>
                </c:pt>
                <c:pt idx="4">
                  <c:v>3.3236601070100659E-2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08-48C5-96D0-629C7D5A5BF3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'4.SEGMENTATION'!$N$201:$N$205</c:f>
              <c:numCache>
                <c:formatCode>0.0%</c:formatCode>
                <c:ptCount val="5"/>
                <c:pt idx="0">
                  <c:v>0.16910714011339367</c:v>
                </c:pt>
                <c:pt idx="1">
                  <c:v>0.22873868752208718</c:v>
                </c:pt>
                <c:pt idx="2">
                  <c:v>0.32564571393451441</c:v>
                </c:pt>
                <c:pt idx="3">
                  <c:v>0.24421123795768479</c:v>
                </c:pt>
                <c:pt idx="4">
                  <c:v>3.2297220472319962E-2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08-48C5-96D0-629C7D5A5BF3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'4.SEGMENTATION'!$P$201:$P$205</c:f>
              <c:numCache>
                <c:formatCode>0.0%</c:formatCode>
                <c:ptCount val="5"/>
                <c:pt idx="0">
                  <c:v>0.17088274910476692</c:v>
                </c:pt>
                <c:pt idx="1">
                  <c:v>0.22811196162817438</c:v>
                </c:pt>
                <c:pt idx="2">
                  <c:v>0.32915010348565982</c:v>
                </c:pt>
                <c:pt idx="3">
                  <c:v>0.23862479056473604</c:v>
                </c:pt>
                <c:pt idx="4">
                  <c:v>3.3230395216662836E-2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08-48C5-96D0-629C7D5A5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324320"/>
        <c:axId val="1639321408"/>
      </c:barChart>
      <c:catAx>
        <c:axId val="1639324320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1408"/>
        <c:crosses val="autoZero"/>
        <c:auto val="1"/>
        <c:lblAlgn val="ctr"/>
        <c:lblOffset val="100"/>
        <c:noMultiLvlLbl val="0"/>
      </c:catAx>
      <c:valAx>
        <c:axId val="16393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 b="0"/>
              <a:t>RÉPARTITION DES EMPRUNTEURS HYBRIDES SELON LE</a:t>
            </a:r>
            <a:r>
              <a:rPr lang="fr-CA" sz="1100" b="0" baseline="0"/>
              <a:t> NOMBRE MOYEN DE PAGES DES LIVRES EMPRUNTÉS</a:t>
            </a:r>
            <a:endParaRPr lang="fr-CA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'4.SEGMENTATION'!$D$214:$D$218</c:f>
              <c:numCache>
                <c:formatCode>0.0%</c:formatCode>
                <c:ptCount val="5"/>
                <c:pt idx="0">
                  <c:v>9.7302590581322887E-2</c:v>
                </c:pt>
                <c:pt idx="1">
                  <c:v>0.29475652096501381</c:v>
                </c:pt>
                <c:pt idx="2">
                  <c:v>0.42900382800676579</c:v>
                </c:pt>
                <c:pt idx="3">
                  <c:v>0.16745304014955933</c:v>
                </c:pt>
                <c:pt idx="4">
                  <c:v>1.14840202973382E-2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9-41C1-8820-0151EBC03BB2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'4.SEGMENTATION'!$F$214:$F$218</c:f>
              <c:numCache>
                <c:formatCode>0.0%</c:formatCode>
                <c:ptCount val="5"/>
                <c:pt idx="0">
                  <c:v>0.10314274895872776</c:v>
                </c:pt>
                <c:pt idx="1">
                  <c:v>0.30609617569102615</c:v>
                </c:pt>
                <c:pt idx="2">
                  <c:v>0.42324876940552819</c:v>
                </c:pt>
                <c:pt idx="3">
                  <c:v>0.1562287012495267</c:v>
                </c:pt>
                <c:pt idx="4">
                  <c:v>1.1283604695191216E-2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9-41C1-8820-0151EBC03BB2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'4.SEGMENTATION'!$H$214:$H$218</c:f>
              <c:numCache>
                <c:formatCode>0.0%</c:formatCode>
                <c:ptCount val="5"/>
                <c:pt idx="0">
                  <c:v>0.1080652937530133</c:v>
                </c:pt>
                <c:pt idx="1">
                  <c:v>0.31007645154624974</c:v>
                </c:pt>
                <c:pt idx="2">
                  <c:v>0.40932571113713068</c:v>
                </c:pt>
                <c:pt idx="3">
                  <c:v>0.16123699979337419</c:v>
                </c:pt>
                <c:pt idx="4">
                  <c:v>1.1295543770232109E-2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9-41C1-8820-0151EBC03BB2}"/>
            </c:ext>
          </c:extLst>
        </c:ser>
        <c:ser>
          <c:idx val="3"/>
          <c:order val="3"/>
          <c:tx>
            <c:v>2018</c:v>
          </c:tx>
          <c:spPr>
            <a:solidFill>
              <a:srgbClr val="95C674"/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'4.SEGMENTATION'!$J$214:$J$218</c:f>
              <c:numCache>
                <c:formatCode>0.0%</c:formatCode>
                <c:ptCount val="5"/>
                <c:pt idx="0">
                  <c:v>0.12497564144202664</c:v>
                </c:pt>
                <c:pt idx="1">
                  <c:v>0.30250081195193246</c:v>
                </c:pt>
                <c:pt idx="2">
                  <c:v>0.40253329002923027</c:v>
                </c:pt>
                <c:pt idx="3">
                  <c:v>0.157193894121468</c:v>
                </c:pt>
                <c:pt idx="4">
                  <c:v>1.2796362455342644E-2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9-41C1-8820-0151EBC03BB2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'4.SEGMENTATION'!$L$214:$L$218</c:f>
              <c:numCache>
                <c:formatCode>0.0%</c:formatCode>
                <c:ptCount val="5"/>
                <c:pt idx="0">
                  <c:v>0.13117083719493358</c:v>
                </c:pt>
                <c:pt idx="1">
                  <c:v>0.30145196169292554</c:v>
                </c:pt>
                <c:pt idx="2">
                  <c:v>0.40012357120790853</c:v>
                </c:pt>
                <c:pt idx="3">
                  <c:v>0.15705900525177632</c:v>
                </c:pt>
                <c:pt idx="4">
                  <c:v>1.0194624652455977E-2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9-41C1-8820-0151EBC03BB2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'4.SEGMENTATION'!$N$214:$N$218</c:f>
              <c:numCache>
                <c:formatCode>0.0%</c:formatCode>
                <c:ptCount val="5"/>
                <c:pt idx="0">
                  <c:v>0.13434475183634242</c:v>
                </c:pt>
                <c:pt idx="1">
                  <c:v>0.28942129470721495</c:v>
                </c:pt>
                <c:pt idx="2">
                  <c:v>0.38518569369121985</c:v>
                </c:pt>
                <c:pt idx="3">
                  <c:v>0.17862291480744147</c:v>
                </c:pt>
                <c:pt idx="4">
                  <c:v>1.2425344957781286E-2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09-41C1-8820-0151EBC03BB2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'4.SEGMENTATION'!$P$214:$P$218</c:f>
              <c:numCache>
                <c:formatCode>0.0%</c:formatCode>
                <c:ptCount val="5"/>
                <c:pt idx="0">
                  <c:v>0.11887392442947999</c:v>
                </c:pt>
                <c:pt idx="1">
                  <c:v>0.28142536475869812</c:v>
                </c:pt>
                <c:pt idx="2">
                  <c:v>0.40899738121960344</c:v>
                </c:pt>
                <c:pt idx="3">
                  <c:v>0.17891881780770669</c:v>
                </c:pt>
                <c:pt idx="4">
                  <c:v>1.1784511784511785E-2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09-41C1-8820-0151EBC0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324320"/>
        <c:axId val="1639321408"/>
      </c:barChart>
      <c:catAx>
        <c:axId val="1639324320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1408"/>
        <c:crosses val="autoZero"/>
        <c:auto val="1"/>
        <c:lblAlgn val="ctr"/>
        <c:lblOffset val="100"/>
        <c:noMultiLvlLbl val="0"/>
      </c:catAx>
      <c:valAx>
        <c:axId val="163932140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 b="0"/>
              <a:t>RÉPARTITION DES EMPRUNTEURS PHYSIQUES SELON LE</a:t>
            </a:r>
            <a:r>
              <a:rPr lang="fr-CA" sz="1100" b="0" baseline="0"/>
              <a:t> NOMBRE MOYEN DE PAGES DES LIVRES EMPRUNTÉS</a:t>
            </a:r>
            <a:endParaRPr lang="fr-CA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'4.SEGMENTATION'!$D$187:$D$191</c:f>
              <c:numCache>
                <c:formatCode>0.0%</c:formatCode>
                <c:ptCount val="5"/>
                <c:pt idx="0">
                  <c:v>0.15768688293370944</c:v>
                </c:pt>
                <c:pt idx="1">
                  <c:v>0.24851904090267984</c:v>
                </c:pt>
                <c:pt idx="2">
                  <c:v>0.32833752376280123</c:v>
                </c:pt>
                <c:pt idx="3">
                  <c:v>0.21806586128656405</c:v>
                </c:pt>
                <c:pt idx="4">
                  <c:v>4.7390691114245417E-2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932-AC6C-213D46FB28BB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'4.SEGMENTATION'!$F$187:$F$191</c:f>
              <c:numCache>
                <c:formatCode>0.0%</c:formatCode>
                <c:ptCount val="5"/>
                <c:pt idx="0">
                  <c:v>0.16721887804137792</c:v>
                </c:pt>
                <c:pt idx="1">
                  <c:v>0.24887450048055035</c:v>
                </c:pt>
                <c:pt idx="2">
                  <c:v>0.32108351459355555</c:v>
                </c:pt>
                <c:pt idx="3">
                  <c:v>0.21755020486620466</c:v>
                </c:pt>
                <c:pt idx="4">
                  <c:v>4.5272902018311495E-2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932-AC6C-213D46FB28BB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'4.SEGMENTATION'!$H$187:$H$191</c:f>
              <c:numCache>
                <c:formatCode>0.0%</c:formatCode>
                <c:ptCount val="5"/>
                <c:pt idx="0">
                  <c:v>0.16935012280222994</c:v>
                </c:pt>
                <c:pt idx="1">
                  <c:v>0.24951593830000129</c:v>
                </c:pt>
                <c:pt idx="2">
                  <c:v>0.32185879692799502</c:v>
                </c:pt>
                <c:pt idx="3">
                  <c:v>0.21423466271620339</c:v>
                </c:pt>
                <c:pt idx="4">
                  <c:v>4.504047925357036E-2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932-AC6C-213D46FB28BB}"/>
            </c:ext>
          </c:extLst>
        </c:ser>
        <c:ser>
          <c:idx val="3"/>
          <c:order val="3"/>
          <c:tx>
            <c:v>2018</c:v>
          </c:tx>
          <c:spPr>
            <a:solidFill>
              <a:srgbClr val="84B4E0"/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'4.SEGMENTATION'!$J$187:$J$191</c:f>
              <c:numCache>
                <c:formatCode>0.0%</c:formatCode>
                <c:ptCount val="5"/>
                <c:pt idx="0">
                  <c:v>0.16876500881442513</c:v>
                </c:pt>
                <c:pt idx="1">
                  <c:v>0.24666509348843019</c:v>
                </c:pt>
                <c:pt idx="2">
                  <c:v>0.32181674324343085</c:v>
                </c:pt>
                <c:pt idx="3">
                  <c:v>0.21761219305673157</c:v>
                </c:pt>
                <c:pt idx="4">
                  <c:v>4.5140961396982274E-2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932-AC6C-213D46FB28BB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'4.SEGMENTATION'!$L$187:$L$191</c:f>
              <c:numCache>
                <c:formatCode>0.0%</c:formatCode>
                <c:ptCount val="5"/>
                <c:pt idx="0">
                  <c:v>0.16648371209873614</c:v>
                </c:pt>
                <c:pt idx="1">
                  <c:v>0.24740402302260725</c:v>
                </c:pt>
                <c:pt idx="2">
                  <c:v>0.32299887260428412</c:v>
                </c:pt>
                <c:pt idx="3">
                  <c:v>0.21838841749243459</c:v>
                </c:pt>
                <c:pt idx="4">
                  <c:v>4.4724974781937932E-2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932-AC6C-213D46FB28BB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'4.SEGMENTATION'!$N$187:$N$191</c:f>
              <c:numCache>
                <c:formatCode>0.0%</c:formatCode>
                <c:ptCount val="5"/>
                <c:pt idx="0">
                  <c:v>0.14673372887992048</c:v>
                </c:pt>
                <c:pt idx="1">
                  <c:v>0.22772038671204409</c:v>
                </c:pt>
                <c:pt idx="2">
                  <c:v>0.32192874137879107</c:v>
                </c:pt>
                <c:pt idx="3">
                  <c:v>0.25112188657651419</c:v>
                </c:pt>
                <c:pt idx="4">
                  <c:v>5.2495256452730177E-2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932-AC6C-213D46FB28BB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'4.SEGMENTATION'!$P$187:$P$191</c:f>
              <c:numCache>
                <c:formatCode>0.0%</c:formatCode>
                <c:ptCount val="5"/>
                <c:pt idx="0">
                  <c:v>0.16475482163116098</c:v>
                </c:pt>
                <c:pt idx="1">
                  <c:v>0.22188957519223496</c:v>
                </c:pt>
                <c:pt idx="2">
                  <c:v>0.32809151645027101</c:v>
                </c:pt>
                <c:pt idx="3">
                  <c:v>0.2393482919450397</c:v>
                </c:pt>
                <c:pt idx="4">
                  <c:v>4.5915794781293331E-2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6-4932-AC6C-213D46FB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324320"/>
        <c:axId val="1639321408"/>
      </c:barChart>
      <c:catAx>
        <c:axId val="1639324320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1408"/>
        <c:crosses val="autoZero"/>
        <c:auto val="1"/>
        <c:lblAlgn val="ctr"/>
        <c:lblOffset val="100"/>
        <c:noMultiLvlLbl val="0"/>
      </c:catAx>
      <c:valAx>
        <c:axId val="163932140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 b="0"/>
              <a:t>RÉPARTITION DES EMPRUNTEURS SELON LE</a:t>
            </a:r>
            <a:r>
              <a:rPr lang="fr-CA" sz="1100" b="0" baseline="0"/>
              <a:t> NOMBRE MOYEN DE PAGES DES LIVRES EMPRUNTÉS</a:t>
            </a:r>
            <a:endParaRPr lang="fr-CA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'4.SEGMENTATION'!$D$174:$D$178</c:f>
              <c:numCache>
                <c:formatCode>0.0%</c:formatCode>
                <c:ptCount val="5"/>
                <c:pt idx="0">
                  <c:v>0.14181718573610466</c:v>
                </c:pt>
                <c:pt idx="1">
                  <c:v>0.25917225579387743</c:v>
                </c:pt>
                <c:pt idx="2">
                  <c:v>0.34937578856497775</c:v>
                </c:pt>
                <c:pt idx="3">
                  <c:v>0.21014841622949731</c:v>
                </c:pt>
                <c:pt idx="4">
                  <c:v>3.9486353675542867E-2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B-44F8-A263-813044DDD715}"/>
            </c:ext>
          </c:extLst>
        </c:ser>
        <c:ser>
          <c:idx val="1"/>
          <c:order val="1"/>
          <c:tx>
            <c:v>2016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'4.SEGMENTATION'!$F$174:$F$178</c:f>
              <c:numCache>
                <c:formatCode>0.0%</c:formatCode>
                <c:ptCount val="5"/>
                <c:pt idx="0">
                  <c:v>0.14801952546324404</c:v>
                </c:pt>
                <c:pt idx="1">
                  <c:v>0.25906047874622562</c:v>
                </c:pt>
                <c:pt idx="2">
                  <c:v>0.34725696383903637</c:v>
                </c:pt>
                <c:pt idx="3">
                  <c:v>0.20873303057532117</c:v>
                </c:pt>
                <c:pt idx="4">
                  <c:v>3.6930001376172784E-2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B-44F8-A263-813044DDD715}"/>
            </c:ext>
          </c:extLst>
        </c:ser>
        <c:ser>
          <c:idx val="2"/>
          <c:order val="2"/>
          <c:tx>
            <c:v>2017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'4.SEGMENTATION'!$H$174:$H$178</c:f>
              <c:numCache>
                <c:formatCode>0.0%</c:formatCode>
                <c:ptCount val="5"/>
                <c:pt idx="0">
                  <c:v>0.15138220251223311</c:v>
                </c:pt>
                <c:pt idx="1">
                  <c:v>0.2583220686002482</c:v>
                </c:pt>
                <c:pt idx="2">
                  <c:v>0.34037675591497302</c:v>
                </c:pt>
                <c:pt idx="3">
                  <c:v>0.21320780072884798</c:v>
                </c:pt>
                <c:pt idx="4">
                  <c:v>3.671117224369768E-2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B-44F8-A263-813044DDD715}"/>
            </c:ext>
          </c:extLst>
        </c:ser>
        <c:ser>
          <c:idx val="3"/>
          <c:order val="3"/>
          <c:tx>
            <c:v>2018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'4.SEGMENTATION'!$J$174:$J$178</c:f>
              <c:numCache>
                <c:formatCode>0.0%</c:formatCode>
                <c:ptCount val="5"/>
                <c:pt idx="0">
                  <c:v>0.15587198178396927</c:v>
                </c:pt>
                <c:pt idx="1">
                  <c:v>0.25297670814819501</c:v>
                </c:pt>
                <c:pt idx="2">
                  <c:v>0.33840388355655349</c:v>
                </c:pt>
                <c:pt idx="3">
                  <c:v>0.21580145791496022</c:v>
                </c:pt>
                <c:pt idx="4">
                  <c:v>3.6945968596322008E-2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B-44F8-A263-813044DDD715}"/>
            </c:ext>
          </c:extLst>
        </c:ser>
        <c:ser>
          <c:idx val="4"/>
          <c:order val="4"/>
          <c:tx>
            <c:v>2019</c:v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'4.SEGMENTATION'!$L$174:$L$178</c:f>
              <c:numCache>
                <c:formatCode>0.0%</c:formatCode>
                <c:ptCount val="5"/>
                <c:pt idx="0">
                  <c:v>0.15971183587173565</c:v>
                </c:pt>
                <c:pt idx="1">
                  <c:v>0.24720253709721624</c:v>
                </c:pt>
                <c:pt idx="2">
                  <c:v>0.33817783172154575</c:v>
                </c:pt>
                <c:pt idx="3">
                  <c:v>0.21852707411612701</c:v>
                </c:pt>
                <c:pt idx="4">
                  <c:v>3.6380721193375355E-2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CB-44F8-A263-813044DDD715}"/>
            </c:ext>
          </c:extLst>
        </c:ser>
        <c:ser>
          <c:idx val="5"/>
          <c:order val="5"/>
          <c:tx>
            <c:v>2020</c:v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'4.SEGMENTATION'!$N$174:$N$178</c:f>
              <c:numCache>
                <c:formatCode>0.0%</c:formatCode>
                <c:ptCount val="5"/>
                <c:pt idx="0">
                  <c:v>0.15803744694425492</c:v>
                </c:pt>
                <c:pt idx="1">
                  <c:v>0.23627196441388354</c:v>
                </c:pt>
                <c:pt idx="2">
                  <c:v>0.33223751251628225</c:v>
                </c:pt>
                <c:pt idx="3">
                  <c:v>0.23777834882546323</c:v>
                </c:pt>
                <c:pt idx="4">
                  <c:v>3.5674727300116081E-2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CB-44F8-A263-813044DDD715}"/>
            </c:ext>
          </c:extLst>
        </c:ser>
        <c:ser>
          <c:idx val="6"/>
          <c:order val="6"/>
          <c:tx>
            <c:v>2021</c:v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'4.SEGMENTATION'!$B$187:$B$191</c:f>
              <c:strCache>
                <c:ptCount val="5"/>
                <c:pt idx="0">
                  <c:v>MOINS DE 100 PAGES</c:v>
                </c:pt>
                <c:pt idx="1">
                  <c:v>101-200 PAGES</c:v>
                </c:pt>
                <c:pt idx="2">
                  <c:v>201- 300 PAGES</c:v>
                </c:pt>
                <c:pt idx="3">
                  <c:v>301 À 500 PAGES</c:v>
                </c:pt>
                <c:pt idx="4">
                  <c:v>501 ET PLUS</c:v>
                </c:pt>
              </c:strCache>
            </c:strRef>
          </c:cat>
          <c:val>
            <c:numRef>
              <c:f>'4.SEGMENTATION'!$P$174:$P$178</c:f>
              <c:numCache>
                <c:formatCode>0.0%</c:formatCode>
                <c:ptCount val="5"/>
                <c:pt idx="0">
                  <c:v>0.163617354939885</c:v>
                </c:pt>
                <c:pt idx="1">
                  <c:v>0.23171865017134227</c:v>
                </c:pt>
                <c:pt idx="2">
                  <c:v>0.33708931095235328</c:v>
                </c:pt>
                <c:pt idx="3">
                  <c:v>0.23266732493078546</c:v>
                </c:pt>
                <c:pt idx="4">
                  <c:v>3.4907359005633964E-2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CB-44F8-A263-813044DD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324320"/>
        <c:axId val="1639321408"/>
      </c:barChart>
      <c:catAx>
        <c:axId val="1639324320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1408"/>
        <c:crosses val="autoZero"/>
        <c:auto val="1"/>
        <c:lblAlgn val="ctr"/>
        <c:lblOffset val="100"/>
        <c:noMultiLvlLbl val="0"/>
      </c:catAx>
      <c:valAx>
        <c:axId val="163932140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93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050" baseline="0"/>
              <a:t>COMPOSITION DU PANIER MOYEN  DES EMPRUNTEURS PHYSIQUES SELON L'ORIGINE DE L'OUVRAGE</a:t>
            </a:r>
          </a:p>
          <a:p>
            <a:pPr>
              <a:defRPr sz="1100"/>
            </a:pPr>
            <a:r>
              <a:rPr lang="fr-CA" sz="1050" baseline="0"/>
              <a:t>                                        </a:t>
            </a:r>
            <a:endParaRPr lang="fr-CA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883A-4E65-B40D-D29CE23F04E2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883A-4E65-B40D-D29CE23F04E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883A-4E65-B40D-D29CE23F04E2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9-883A-4E65-B40D-D29CE23F04E2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B-883A-4E65-B40D-D29CE23F04E2}"/>
              </c:ext>
            </c:extLst>
          </c:dPt>
          <c:dLbls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51837286324367"/>
                      <c:h val="7.499409495315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9-883A-4E65-B40D-D29CE23F04E2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'4.SEGMENTATION'!$B$230:$B$234</c:f>
              <c:strCache>
                <c:ptCount val="5"/>
                <c:pt idx="0">
                  <c:v>QUÉBÉCOIS</c:v>
                </c:pt>
                <c:pt idx="1">
                  <c:v>FRANÇAIS</c:v>
                </c:pt>
                <c:pt idx="2">
                  <c:v>CANADIEN</c:v>
                </c:pt>
                <c:pt idx="3">
                  <c:v>ANGLAIS/AMÉRICAIN</c:v>
                </c:pt>
                <c:pt idx="4">
                  <c:v>AUTRES</c:v>
                </c:pt>
              </c:strCache>
            </c:strRef>
          </c:cat>
          <c:val>
            <c:numRef>
              <c:f>'4.SEGMENTATION'!$I$230:$I$234</c:f>
              <c:numCache>
                <c:formatCode>0.0%</c:formatCode>
                <c:ptCount val="5"/>
                <c:pt idx="0">
                  <c:v>0.187</c:v>
                </c:pt>
                <c:pt idx="1">
                  <c:v>0.46200000000000002</c:v>
                </c:pt>
                <c:pt idx="2">
                  <c:v>3.7999999999999999E-2</c:v>
                </c:pt>
                <c:pt idx="3">
                  <c:v>0.23</c:v>
                </c:pt>
                <c:pt idx="4">
                  <c:v>7.6999999999999999E-2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4C-883A-4E65-B40D-D29CE23F04E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883A-4E65-B40D-D29CE23F04E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883A-4E65-B40D-D29CE23F04E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883A-4E65-B40D-D29CE23F04E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883A-4E65-B40D-D29CE23F04E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883A-4E65-B40D-D29CE23F04E2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22452884301839054"/>
                            <c:h val="0.10807972507954444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7-883A-4E65-B40D-D29CE23F04E2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'4.SEGMENTATION'!$C$230:$C$234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0.16300000000000001</c:v>
                      </c:pt>
                      <c:pt idx="1">
                        <c:v>0.47499999999999998</c:v>
                      </c:pt>
                      <c:pt idx="2">
                        <c:v>2.7E-2</c:v>
                      </c:pt>
                      <c:pt idx="3">
                        <c:v>0.23599999999999999</c:v>
                      </c:pt>
                      <c:pt idx="4">
                        <c:v>8.5999999999999993E-2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883A-4E65-B40D-D29CE23F04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883A-4E65-B40D-D29CE23F04E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883A-4E65-B40D-D29CE23F04E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883A-4E65-B40D-D29CE23F04E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883A-4E65-B40D-D29CE23F04E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4-883A-4E65-B40D-D29CE23F04E2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2702360794081711"/>
                            <c:h val="0.10219783527929714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2-883A-4E65-B40D-D29CE23F04E2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'4.SEGMENTATION'!$D$230:$D$234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0.16400000000000001</c:v>
                      </c:pt>
                      <c:pt idx="1">
                        <c:v>0.47499999999999998</c:v>
                      </c:pt>
                      <c:pt idx="2">
                        <c:v>2.5999999999999999E-2</c:v>
                      </c:pt>
                      <c:pt idx="3">
                        <c:v>0.23599999999999999</c:v>
                      </c:pt>
                      <c:pt idx="4">
                        <c:v>8.5999999999999993E-2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3A-4E65-B40D-D29CE23F04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883A-4E65-B40D-D29CE23F04E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883A-4E65-B40D-D29CE23F04E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883A-4E65-B40D-D29CE23F04E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883A-4E65-B40D-D29CE23F04E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883A-4E65-B40D-D29CE23F04E2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2702360794081711"/>
                            <c:h val="0.10807972507954444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D-883A-4E65-B40D-D29CE23F04E2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'4.SEGMENTATION'!$E$230:$E$234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0.16400000000000001</c:v>
                      </c:pt>
                      <c:pt idx="1">
                        <c:v>0.47299999999999998</c:v>
                      </c:pt>
                      <c:pt idx="2">
                        <c:v>2.7E-2</c:v>
                      </c:pt>
                      <c:pt idx="3">
                        <c:v>0.23499999999999999</c:v>
                      </c:pt>
                      <c:pt idx="4">
                        <c:v>8.7999999999999995E-2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83A-4E65-B40D-D29CE23F04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883A-4E65-B40D-D29CE23F04E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883A-4E65-B40D-D29CE23F04E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883A-4E65-B40D-D29CE23F04E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883A-4E65-B40D-D29CE23F04E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883A-4E65-B40D-D29CE23F04E2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1704454825111086"/>
                            <c:h val="7.499409495315329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8-883A-4E65-B40D-D29CE23F04E2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'4.SEGMENTATION'!$F$230:$F$234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0.16</c:v>
                      </c:pt>
                      <c:pt idx="1">
                        <c:v>0.48299999999999998</c:v>
                      </c:pt>
                      <c:pt idx="2">
                        <c:v>2.5999999999999999E-2</c:v>
                      </c:pt>
                      <c:pt idx="3">
                        <c:v>0.23200000000000001</c:v>
                      </c:pt>
                      <c:pt idx="4">
                        <c:v>8.6999999999999994E-2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883A-4E65-B40D-D29CE23F04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883A-4E65-B40D-D29CE23F04E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883A-4E65-B40D-D29CE23F04E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883A-4E65-B40D-D29CE23F04E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883A-4E65-B40D-D29CE23F04E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883A-4E65-B40D-D29CE23F04E2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2951837286324367"/>
                            <c:h val="9.6315945479049814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33-883A-4E65-B40D-D29CE23F04E2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'4.SEGMENTATION'!$G$230:$G$234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0.17399999999999999</c:v>
                      </c:pt>
                      <c:pt idx="1">
                        <c:v>0.48</c:v>
                      </c:pt>
                      <c:pt idx="2">
                        <c:v>2.7E-2</c:v>
                      </c:pt>
                      <c:pt idx="3">
                        <c:v>0.22900000000000001</c:v>
                      </c:pt>
                      <c:pt idx="4">
                        <c:v>8.2000000000000003E-2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883A-4E65-B40D-D29CE23F04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883A-4E65-B40D-D29CE23F04E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883A-4E65-B40D-D29CE23F04E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883A-4E65-B40D-D29CE23F04E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883A-4E65-B40D-D29CE23F04E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883A-4E65-B40D-D29CE23F04E2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145497833286843"/>
                            <c:h val="7.499409495315329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3E-883A-4E65-B40D-D29CE23F04E2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'4.SEGMENTATION'!$H$230:$H$234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0.184</c:v>
                      </c:pt>
                      <c:pt idx="1">
                        <c:v>0.46700000000000003</c:v>
                      </c:pt>
                      <c:pt idx="2">
                        <c:v>2.9000000000000001E-2</c:v>
                      </c:pt>
                      <c:pt idx="3">
                        <c:v>0.23599999999999999</c:v>
                      </c:pt>
                      <c:pt idx="4">
                        <c:v>7.6999999999999999E-2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883A-4E65-B40D-D29CE23F04E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000"/>
              <a:t>COMPOSITION DU PANIER MOYEN  DES EMPRUNTEURS NUMÉRIQUES SELON L'ORIGINE DE L'OUVRAGE</a:t>
            </a:r>
            <a:r>
              <a:rPr lang="fr-CA" sz="1050" baseline="0"/>
              <a:t>                                        </a:t>
            </a:r>
            <a:endParaRPr lang="fr-CA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ED20-40EE-97D5-03BFD765F5F6}"/>
              </c:ext>
            </c:extLst>
          </c:dPt>
          <c:dPt>
            <c:idx val="1"/>
            <c:bubble3D val="0"/>
            <c:spPr>
              <a:solidFill>
                <a:srgbClr val="F1975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ED20-40EE-97D5-03BFD765F5F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ED20-40EE-97D5-03BFD765F5F6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9-ED20-40EE-97D5-03BFD765F5F6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B-ED20-40EE-97D5-03BFD765F5F6}"/>
              </c:ext>
            </c:extLst>
          </c:dPt>
          <c:dLbls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55052648121956"/>
                      <c:h val="7.4910222232502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9-ED20-40EE-97D5-03BFD765F5F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'4.SEGMENTATION'!$B$240:$B$244</c:f>
              <c:strCache>
                <c:ptCount val="5"/>
                <c:pt idx="0">
                  <c:v>QUÉBÉCOIS</c:v>
                </c:pt>
                <c:pt idx="1">
                  <c:v>FRANÇAIS</c:v>
                </c:pt>
                <c:pt idx="2">
                  <c:v>CANADIEN</c:v>
                </c:pt>
                <c:pt idx="3">
                  <c:v>ANGLAIS/AMÉRICAIN</c:v>
                </c:pt>
                <c:pt idx="4">
                  <c:v>AUTRES</c:v>
                </c:pt>
              </c:strCache>
            </c:strRef>
          </c:cat>
          <c:val>
            <c:numRef>
              <c:f>'4.SEGMENTATION'!$I$240:$I$244</c:f>
              <c:numCache>
                <c:formatCode>0.0%</c:formatCode>
                <c:ptCount val="5"/>
                <c:pt idx="0">
                  <c:v>0.41899999999999998</c:v>
                </c:pt>
                <c:pt idx="1">
                  <c:v>0.32300000000000001</c:v>
                </c:pt>
                <c:pt idx="2">
                  <c:v>2.4E-2</c:v>
                </c:pt>
                <c:pt idx="3">
                  <c:v>0.21</c:v>
                </c:pt>
                <c:pt idx="4">
                  <c:v>1.7000000000000001E-2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4C-ED20-40EE-97D5-03BFD765F5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ED20-40EE-97D5-03BFD765F5F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1975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ED20-40EE-97D5-03BFD765F5F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ED20-40EE-97D5-03BFD765F5F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ED20-40EE-97D5-03BFD765F5F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ED20-40EE-97D5-03BFD765F5F6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21206584944208706"/>
                            <c:h val="7.491022223250273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7-ED20-40EE-97D5-03BFD765F5F6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'4.SEGMENTATION'!$B$240:$B$244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'4.SEGMENTATION'!$C$240:$C$244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0.59099999999999997</c:v>
                      </c:pt>
                      <c:pt idx="1">
                        <c:v>0.216</c:v>
                      </c:pt>
                      <c:pt idx="2">
                        <c:v>1.9E-2</c:v>
                      </c:pt>
                      <c:pt idx="3">
                        <c:v>0.16200000000000001</c:v>
                      </c:pt>
                      <c:pt idx="4">
                        <c:v>8.0000000000000002E-3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ED20-40EE-97D5-03BFD765F5F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ED20-40EE-97D5-03BFD765F5F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1975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ED20-40EE-97D5-03BFD765F5F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ED20-40EE-97D5-03BFD765F5F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ED20-40EE-97D5-03BFD765F5F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4-ED20-40EE-97D5-03BFD765F5F6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1705563413484205"/>
                            <c:h val="7.491022223250273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2-ED20-40EE-97D5-03BFD765F5F6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'4.SEGMENTATION'!$B$240:$B$244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'4.SEGMENTATION'!$D$240:$D$244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0.56799999999999995</c:v>
                      </c:pt>
                      <c:pt idx="1">
                        <c:v>0.218</c:v>
                      </c:pt>
                      <c:pt idx="2">
                        <c:v>1.9E-2</c:v>
                      </c:pt>
                      <c:pt idx="3">
                        <c:v>0.18099999999999999</c:v>
                      </c:pt>
                      <c:pt idx="4">
                        <c:v>0.01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D20-40EE-97D5-03BFD765F5F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ED20-40EE-97D5-03BFD765F5F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1975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ED20-40EE-97D5-03BFD765F5F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ED20-40EE-97D5-03BFD765F5F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ED20-40EE-97D5-03BFD765F5F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ED20-40EE-97D5-03BFD765F5F6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1955052648121956"/>
                            <c:h val="9.9145882366547727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D-ED20-40EE-97D5-03BFD765F5F6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'4.SEGMENTATION'!$B$240:$B$244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'4.SEGMENTATION'!$E$240:$E$244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0.5</c:v>
                      </c:pt>
                      <c:pt idx="1">
                        <c:v>0.27100000000000002</c:v>
                      </c:pt>
                      <c:pt idx="2">
                        <c:v>0.02</c:v>
                      </c:pt>
                      <c:pt idx="3">
                        <c:v>0.189</c:v>
                      </c:pt>
                      <c:pt idx="4">
                        <c:v>1.4999999999999999E-2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ED20-40EE-97D5-03BFD765F5F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ED20-40EE-97D5-03BFD765F5F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1975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ED20-40EE-97D5-03BFD765F5F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ED20-40EE-97D5-03BFD765F5F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ED20-40EE-97D5-03BFD765F5F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ED20-40EE-97D5-03BFD765F5F6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2890637278013515"/>
                            <c:h val="7.491022223250273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8-ED20-40EE-97D5-03BFD765F5F6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'4.SEGMENTATION'!$B$240:$B$244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'4.SEGMENTATION'!$F$240:$F$244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0.46899999999999997</c:v>
                      </c:pt>
                      <c:pt idx="1">
                        <c:v>0.28499999999999998</c:v>
                      </c:pt>
                      <c:pt idx="2">
                        <c:v>2.1999999999999999E-2</c:v>
                      </c:pt>
                      <c:pt idx="3">
                        <c:v>0.20300000000000001</c:v>
                      </c:pt>
                      <c:pt idx="4">
                        <c:v>1.6E-2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ED20-40EE-97D5-03BFD765F5F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D20-40EE-97D5-03BFD765F5F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1975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D20-40EE-97D5-03BFD765F5F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D20-40EE-97D5-03BFD765F5F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D20-40EE-97D5-03BFD765F5F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D20-40EE-97D5-03BFD765F5F6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2953009586672954"/>
                            <c:h val="7.491022223250273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33-ED20-40EE-97D5-03BFD765F5F6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'4.SEGMENTATION'!$B$240:$B$244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'4.SEGMENTATION'!$G$240:$G$244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0.443</c:v>
                      </c:pt>
                      <c:pt idx="1">
                        <c:v>0.3</c:v>
                      </c:pt>
                      <c:pt idx="2">
                        <c:v>2.4E-2</c:v>
                      </c:pt>
                      <c:pt idx="3">
                        <c:v>0.21099999999999999</c:v>
                      </c:pt>
                      <c:pt idx="4">
                        <c:v>1.4999999999999999E-2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ED20-40EE-97D5-03BFD765F5F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ED20-40EE-97D5-03BFD765F5F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1975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ED20-40EE-97D5-03BFD765F5F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ED20-40EE-97D5-03BFD765F5F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ED20-40EE-97D5-03BFD765F5F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ED20-40EE-97D5-03BFD765F5F6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1705563413484205"/>
                            <c:h val="9.0332915045076831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3E-ED20-40EE-97D5-03BFD765F5F6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'4.SEGMENTATION'!$B$240:$B$244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'4.SEGMENTATION'!$H$240:$H$244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0.42899999999999999</c:v>
                      </c:pt>
                      <c:pt idx="1">
                        <c:v>0.32800000000000001</c:v>
                      </c:pt>
                      <c:pt idx="2">
                        <c:v>2.3E-2</c:v>
                      </c:pt>
                      <c:pt idx="3">
                        <c:v>0.19500000000000001</c:v>
                      </c:pt>
                      <c:pt idx="4">
                        <c:v>1.7999999999999999E-2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ED20-40EE-97D5-03BFD765F5F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050"/>
              <a:t>COMPOSITION DU PANIER MOYEN  DES EMPRUNTEURS HYBRIDES SELON L'ORIGINE DE L'OUVRAGE                                        </a:t>
            </a:r>
          </a:p>
          <a:p>
            <a:pPr>
              <a:defRPr sz="1100"/>
            </a:pPr>
            <a:r>
              <a:rPr lang="fr-CA" sz="1050" baseline="0"/>
              <a:t>                                        </a:t>
            </a:r>
            <a:endParaRPr lang="fr-CA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11A4-44E4-8E83-147D8A17308F}"/>
              </c:ext>
            </c:extLst>
          </c:dPt>
          <c:dPt>
            <c:idx val="1"/>
            <c:bubble3D val="0"/>
            <c:spPr>
              <a:solidFill>
                <a:srgbClr val="85BD5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11A4-44E4-8E83-147D8A17308F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11A4-44E4-8E83-147D8A17308F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9-11A4-44E4-8E83-147D8A17308F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B-11A4-44E4-8E83-147D8A17308F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'4.SEGMENTATION'!$B$250:$B$254</c:f>
              <c:strCache>
                <c:ptCount val="5"/>
                <c:pt idx="0">
                  <c:v>QUÉBÉCOIS</c:v>
                </c:pt>
                <c:pt idx="1">
                  <c:v>FRANÇAIS</c:v>
                </c:pt>
                <c:pt idx="2">
                  <c:v>CANADIEN</c:v>
                </c:pt>
                <c:pt idx="3">
                  <c:v>ANGLAIS/AMÉRICAIN</c:v>
                </c:pt>
                <c:pt idx="4">
                  <c:v>AUTRES</c:v>
                </c:pt>
              </c:strCache>
            </c:strRef>
          </c:cat>
          <c:val>
            <c:numRef>
              <c:f>'4.SEGMENTATION'!$I$250:$I$254</c:f>
              <c:numCache>
                <c:formatCode>0.0%</c:formatCode>
                <c:ptCount val="5"/>
                <c:pt idx="0">
                  <c:v>0.23300000000000001</c:v>
                </c:pt>
                <c:pt idx="1">
                  <c:v>0.433</c:v>
                </c:pt>
                <c:pt idx="2">
                  <c:v>3.1E-2</c:v>
                </c:pt>
                <c:pt idx="3">
                  <c:v>0.245</c:v>
                </c:pt>
                <c:pt idx="4">
                  <c:v>5.1999999999999998E-2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4C-11A4-44E4-8E83-147D8A173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1A4-44E4-8E83-147D8A17308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85BD5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11A4-44E4-8E83-147D8A17308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11A4-44E4-8E83-147D8A17308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11A4-44E4-8E83-147D8A17308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11A4-44E4-8E83-147D8A17308F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22953009586672954"/>
                            <c:h val="7.5130931045882421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7-11A4-44E4-8E83-147D8A17308F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'4.SEGMENTATION'!$B$250:$B$254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'4.SEGMENTATION'!$C$250:$C$254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0.254</c:v>
                      </c:pt>
                      <c:pt idx="1">
                        <c:v>0.40500000000000003</c:v>
                      </c:pt>
                      <c:pt idx="2">
                        <c:v>0.03</c:v>
                      </c:pt>
                      <c:pt idx="3">
                        <c:v>0.24399999999999999</c:v>
                      </c:pt>
                      <c:pt idx="4">
                        <c:v>5.7000000000000002E-2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11A4-44E4-8E83-147D8A17308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11A4-44E4-8E83-147D8A17308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85BD5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11A4-44E4-8E83-147D8A17308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11A4-44E4-8E83-147D8A17308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11A4-44E4-8E83-147D8A17308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4-11A4-44E4-8E83-147D8A17308F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1034437372308659"/>
                            <c:h val="0.1059347287711911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2-11A4-44E4-8E83-147D8A17308F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'4.SEGMENTATION'!$B$250:$B$254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'4.SEGMENTATION'!$D$250:$D$254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0.246</c:v>
                      </c:pt>
                      <c:pt idx="1">
                        <c:v>0.4</c:v>
                      </c:pt>
                      <c:pt idx="2">
                        <c:v>2.9000000000000001E-2</c:v>
                      </c:pt>
                      <c:pt idx="3">
                        <c:v>0.25800000000000001</c:v>
                      </c:pt>
                      <c:pt idx="4">
                        <c:v>5.6000000000000001E-2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1A4-44E4-8E83-147D8A17308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1A4-44E4-8E83-147D8A17308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85BD5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1A4-44E4-8E83-147D8A17308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1A4-44E4-8E83-147D8A17308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1A4-44E4-8E83-147D8A17308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1A4-44E4-8E83-147D8A17308F}"/>
                    </c:ext>
                  </c:extLst>
                </c:dPt>
                <c:dLbls>
                  <c:dLbl>
                    <c:idx val="3"/>
                    <c:numFmt formatCode="0.0%" sourceLinked="0"/>
                    <c:spPr>
                      <a:solidFill>
                        <a:sysClr val="window" lastClr="FFFFFF"/>
                      </a:solidFill>
                      <a:ln>
                        <a:solidFill>
                          <a:sysClr val="windowText" lastClr="000000">
                            <a:lumMod val="25000"/>
                            <a:lumOff val="75000"/>
                          </a:sysClr>
                        </a:solidFill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dk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layout>
                          <c:manualLayout>
                            <c:w val="0.22703520352035203"/>
                            <c:h val="9.0599063908269967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D-11A4-44E4-8E83-147D8A17308F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'4.SEGMENTATION'!$B$250:$B$254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'4.SEGMENTATION'!$E$250:$E$254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0.23699999999999999</c:v>
                      </c:pt>
                      <c:pt idx="1">
                        <c:v>0.41199999999999998</c:v>
                      </c:pt>
                      <c:pt idx="2">
                        <c:v>2.9000000000000001E-2</c:v>
                      </c:pt>
                      <c:pt idx="3">
                        <c:v>0.252</c:v>
                      </c:pt>
                      <c:pt idx="4">
                        <c:v>5.8999999999999997E-2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11A4-44E4-8E83-147D8A17308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11A4-44E4-8E83-147D8A17308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85BD5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11A4-44E4-8E83-147D8A17308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11A4-44E4-8E83-147D8A17308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11A4-44E4-8E83-147D8A17308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11A4-44E4-8E83-147D8A17308F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2454031117397455"/>
                            <c:h val="7.5130931045882421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8-11A4-44E4-8E83-147D8A17308F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'4.SEGMENTATION'!$B$250:$B$254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'4.SEGMENTATION'!$F$250:$F$254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0.22500000000000001</c:v>
                      </c:pt>
                      <c:pt idx="1">
                        <c:v>0.42199999999999999</c:v>
                      </c:pt>
                      <c:pt idx="2">
                        <c:v>2.8000000000000001E-2</c:v>
                      </c:pt>
                      <c:pt idx="3">
                        <c:v>0.25700000000000001</c:v>
                      </c:pt>
                      <c:pt idx="4">
                        <c:v>5.8000000000000003E-2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11A4-44E4-8E83-147D8A17308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1A4-44E4-8E83-147D8A17308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85BD5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1A4-44E4-8E83-147D8A17308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1A4-44E4-8E83-147D8A17308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1A4-44E4-8E83-147D8A17308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1A4-44E4-8E83-147D8A17308F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2641148043375767"/>
                            <c:h val="7.5130931045882421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33-11A4-44E4-8E83-147D8A17308F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'4.SEGMENTATION'!$B$250:$B$254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'4.SEGMENTATION'!$G$250:$G$254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0.224</c:v>
                      </c:pt>
                      <c:pt idx="1">
                        <c:v>0.42599999999999999</c:v>
                      </c:pt>
                      <c:pt idx="2">
                        <c:v>3.1E-2</c:v>
                      </c:pt>
                      <c:pt idx="3">
                        <c:v>0.25600000000000001</c:v>
                      </c:pt>
                      <c:pt idx="4">
                        <c:v>5.6000000000000001E-2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11A4-44E4-8E83-147D8A17308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11A4-44E4-8E83-147D8A17308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85BD5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11A4-44E4-8E83-147D8A17308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11A4-44E4-8E83-147D8A17308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11A4-44E4-8E83-147D8A17308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11A4-44E4-8E83-147D8A17308F}"/>
                    </c:ext>
                  </c:extLst>
                </c:dPt>
                <c:dLbls>
                  <c:dLbl>
                    <c:idx val="3"/>
                    <c:numFmt formatCode="0.0%" sourceLinked="0"/>
                    <c:spPr>
                      <a:solidFill>
                        <a:sysClr val="window" lastClr="FFFFFF"/>
                      </a:solidFill>
                      <a:ln>
                        <a:solidFill>
                          <a:sysClr val="windowText" lastClr="000000">
                            <a:lumMod val="25000"/>
                            <a:lumOff val="75000"/>
                          </a:sysClr>
                        </a:solidFill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dk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layout>
                          <c:manualLayout>
                            <c:w val="0.23202498821310702"/>
                            <c:h val="9.943799697249143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3E-11A4-44E4-8E83-147D8A17308F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'4.SEGMENTATION'!$B$250:$B$254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'4.SEGMENTATION'!$H$250:$H$254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0.23400000000000001</c:v>
                      </c:pt>
                      <c:pt idx="1">
                        <c:v>0.437</c:v>
                      </c:pt>
                      <c:pt idx="2">
                        <c:v>0.03</c:v>
                      </c:pt>
                      <c:pt idx="3">
                        <c:v>0.24299999999999999</c:v>
                      </c:pt>
                      <c:pt idx="4">
                        <c:v>0.05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11A4-44E4-8E83-147D8A17308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/>
              <a:t>COMPOSITION DU PANIER MOYEN  DES EMPRUNTEURS PHYSIQUES SELON L'ANCIENNETÉ DE L'OUVRAGE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'4.SEGMENTATION'!$C$269:$C$275</c:f>
              <c:numCache>
                <c:formatCode>0.0%</c:formatCode>
                <c:ptCount val="7"/>
                <c:pt idx="0">
                  <c:v>3.4000000000000002E-2</c:v>
                </c:pt>
                <c:pt idx="1">
                  <c:v>0.112</c:v>
                </c:pt>
                <c:pt idx="2">
                  <c:v>0.17499999999999999</c:v>
                </c:pt>
                <c:pt idx="3">
                  <c:v>0.21</c:v>
                </c:pt>
                <c:pt idx="4">
                  <c:v>0.19800000000000001</c:v>
                </c:pt>
                <c:pt idx="5">
                  <c:v>0.20499999999999999</c:v>
                </c:pt>
                <c:pt idx="6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B-418E-9665-A645017F6876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'4.SEGMENTATION'!$D$269:$D$275</c:f>
              <c:numCache>
                <c:formatCode>0.0%</c:formatCode>
                <c:ptCount val="7"/>
                <c:pt idx="0">
                  <c:v>3.6999999999999998E-2</c:v>
                </c:pt>
                <c:pt idx="1">
                  <c:v>0.106</c:v>
                </c:pt>
                <c:pt idx="2">
                  <c:v>0.17199999999999999</c:v>
                </c:pt>
                <c:pt idx="3">
                  <c:v>0.20599999999999999</c:v>
                </c:pt>
                <c:pt idx="4">
                  <c:v>0.193</c:v>
                </c:pt>
                <c:pt idx="5">
                  <c:v>0.22</c:v>
                </c:pt>
                <c:pt idx="6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B-418E-9665-A645017F6876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'4.SEGMENTATION'!$E$269:$E$275</c:f>
              <c:numCache>
                <c:formatCode>0.0%</c:formatCode>
                <c:ptCount val="7"/>
                <c:pt idx="0">
                  <c:v>3.6999999999999998E-2</c:v>
                </c:pt>
                <c:pt idx="1">
                  <c:v>0.109</c:v>
                </c:pt>
                <c:pt idx="2">
                  <c:v>0.16</c:v>
                </c:pt>
                <c:pt idx="3">
                  <c:v>0.19800000000000001</c:v>
                </c:pt>
                <c:pt idx="4">
                  <c:v>0.19400000000000001</c:v>
                </c:pt>
                <c:pt idx="5">
                  <c:v>0.23300000000000001</c:v>
                </c:pt>
                <c:pt idx="6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B-418E-9665-A645017F6876}"/>
            </c:ext>
          </c:extLst>
        </c:ser>
        <c:ser>
          <c:idx val="3"/>
          <c:order val="3"/>
          <c:tx>
            <c:v>2018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'4.SEGMENTATION'!$F$269:$F$275</c:f>
              <c:numCache>
                <c:formatCode>0.0%</c:formatCode>
                <c:ptCount val="7"/>
                <c:pt idx="0">
                  <c:v>2.9000000000000001E-2</c:v>
                </c:pt>
                <c:pt idx="1">
                  <c:v>0.1</c:v>
                </c:pt>
                <c:pt idx="2">
                  <c:v>0.16800000000000001</c:v>
                </c:pt>
                <c:pt idx="3">
                  <c:v>0.189</c:v>
                </c:pt>
                <c:pt idx="4">
                  <c:v>0.19900000000000001</c:v>
                </c:pt>
                <c:pt idx="5">
                  <c:v>0.24299999999999999</c:v>
                </c:pt>
                <c:pt idx="6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B-418E-9665-A645017F6876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'4.SEGMENTATION'!$G$269:$G$275</c:f>
              <c:numCache>
                <c:formatCode>0.0%</c:formatCode>
                <c:ptCount val="7"/>
                <c:pt idx="0">
                  <c:v>2.9000000000000001E-2</c:v>
                </c:pt>
                <c:pt idx="1">
                  <c:v>0.104</c:v>
                </c:pt>
                <c:pt idx="2">
                  <c:v>0.16600000000000001</c:v>
                </c:pt>
                <c:pt idx="3">
                  <c:v>0.17799999999999999</c:v>
                </c:pt>
                <c:pt idx="4">
                  <c:v>0.19400000000000001</c:v>
                </c:pt>
                <c:pt idx="5">
                  <c:v>0.254</c:v>
                </c:pt>
                <c:pt idx="6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FB-418E-9665-A645017F6876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'4.SEGMENTATION'!$H$269:$H$275</c:f>
              <c:numCache>
                <c:formatCode>0.0%</c:formatCode>
                <c:ptCount val="7"/>
                <c:pt idx="0">
                  <c:v>1.4999999999999999E-2</c:v>
                </c:pt>
                <c:pt idx="1">
                  <c:v>9.5000000000000001E-2</c:v>
                </c:pt>
                <c:pt idx="2">
                  <c:v>0.16900000000000001</c:v>
                </c:pt>
                <c:pt idx="3">
                  <c:v>0.18</c:v>
                </c:pt>
                <c:pt idx="4">
                  <c:v>0.191</c:v>
                </c:pt>
                <c:pt idx="5">
                  <c:v>0.27</c:v>
                </c:pt>
                <c:pt idx="6">
                  <c:v>7.9000000000000001E-2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FB-418E-9665-A645017F6876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'4.SEGMENTATION'!$I$269:$I$275</c:f>
              <c:numCache>
                <c:formatCode>0.0%</c:formatCode>
                <c:ptCount val="7"/>
                <c:pt idx="0">
                  <c:v>4.1000000000000002E-2</c:v>
                </c:pt>
                <c:pt idx="1">
                  <c:v>0.1</c:v>
                </c:pt>
                <c:pt idx="2">
                  <c:v>0.16</c:v>
                </c:pt>
                <c:pt idx="3">
                  <c:v>0.16600000000000001</c:v>
                </c:pt>
                <c:pt idx="4">
                  <c:v>0.184</c:v>
                </c:pt>
                <c:pt idx="5">
                  <c:v>0.26400000000000001</c:v>
                </c:pt>
                <c:pt idx="6">
                  <c:v>8.4000000000000005E-2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FB-418E-9665-A645017F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822255"/>
        <c:axId val="603823087"/>
      </c:barChart>
      <c:catAx>
        <c:axId val="60382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3087"/>
        <c:crosses val="autoZero"/>
        <c:auto val="1"/>
        <c:lblAlgn val="ctr"/>
        <c:lblOffset val="100"/>
        <c:noMultiLvlLbl val="0"/>
      </c:catAx>
      <c:valAx>
        <c:axId val="60382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/>
              <a:t>COMPOSITION DU PANIER MOYEN  DES EMPRUNTEURS NUMÉRIQUES SELON L'ANCIENNETÉ</a:t>
            </a:r>
            <a:r>
              <a:rPr lang="fr-CA" sz="1100" baseline="0"/>
              <a:t> </a:t>
            </a:r>
            <a:r>
              <a:rPr lang="fr-CA" sz="1100"/>
              <a:t>DE L'OUVRAGE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'4.SEGMENTATION'!$C$281:$C$287</c:f>
              <c:numCache>
                <c:formatCode>0.0%</c:formatCode>
                <c:ptCount val="7"/>
                <c:pt idx="0">
                  <c:v>0.158</c:v>
                </c:pt>
                <c:pt idx="1">
                  <c:v>0.25700000000000001</c:v>
                </c:pt>
                <c:pt idx="2">
                  <c:v>0.249</c:v>
                </c:pt>
                <c:pt idx="3">
                  <c:v>0.17199999999999999</c:v>
                </c:pt>
                <c:pt idx="4">
                  <c:v>8.2000000000000003E-2</c:v>
                </c:pt>
                <c:pt idx="5">
                  <c:v>6.0999999999999999E-2</c:v>
                </c:pt>
                <c:pt idx="6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2-4326-8EEA-84BC5B59B792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'4.SEGMENTATION'!$D$281:$D$287</c:f>
              <c:numCache>
                <c:formatCode>0.0%</c:formatCode>
                <c:ptCount val="7"/>
                <c:pt idx="0">
                  <c:v>0.14699999999999999</c:v>
                </c:pt>
                <c:pt idx="1">
                  <c:v>0.253</c:v>
                </c:pt>
                <c:pt idx="2">
                  <c:v>0.249</c:v>
                </c:pt>
                <c:pt idx="3">
                  <c:v>0.182</c:v>
                </c:pt>
                <c:pt idx="4">
                  <c:v>8.8999999999999996E-2</c:v>
                </c:pt>
                <c:pt idx="5">
                  <c:v>0.06</c:v>
                </c:pt>
                <c:pt idx="6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2-4326-8EEA-84BC5B59B792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'4.SEGMENTATION'!$E$281:$E$287</c:f>
              <c:numCache>
                <c:formatCode>0.0%</c:formatCode>
                <c:ptCount val="7"/>
                <c:pt idx="0">
                  <c:v>0.115</c:v>
                </c:pt>
                <c:pt idx="1">
                  <c:v>0.23300000000000001</c:v>
                </c:pt>
                <c:pt idx="2">
                  <c:v>0.25700000000000001</c:v>
                </c:pt>
                <c:pt idx="3">
                  <c:v>0.19700000000000001</c:v>
                </c:pt>
                <c:pt idx="4">
                  <c:v>0.106</c:v>
                </c:pt>
                <c:pt idx="5">
                  <c:v>7.0000000000000007E-2</c:v>
                </c:pt>
                <c:pt idx="6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2-4326-8EEA-84BC5B59B792}"/>
            </c:ext>
          </c:extLst>
        </c:ser>
        <c:ser>
          <c:idx val="3"/>
          <c:order val="3"/>
          <c:tx>
            <c:v>2018</c:v>
          </c:tx>
          <c:spPr>
            <a:solidFill>
              <a:srgbClr val="F09456"/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'4.SEGMENTATION'!$F$281:$F$287</c:f>
              <c:numCache>
                <c:formatCode>0.0%</c:formatCode>
                <c:ptCount val="7"/>
                <c:pt idx="0">
                  <c:v>0.108</c:v>
                </c:pt>
                <c:pt idx="1">
                  <c:v>0.20699999999999999</c:v>
                </c:pt>
                <c:pt idx="2">
                  <c:v>0.25</c:v>
                </c:pt>
                <c:pt idx="3">
                  <c:v>0.20799999999999999</c:v>
                </c:pt>
                <c:pt idx="4">
                  <c:v>0.124</c:v>
                </c:pt>
                <c:pt idx="5">
                  <c:v>7.8E-2</c:v>
                </c:pt>
                <c:pt idx="6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2-4326-8EEA-84BC5B59B792}"/>
            </c:ext>
          </c:extLst>
        </c:ser>
        <c:ser>
          <c:idx val="4"/>
          <c:order val="4"/>
          <c:tx>
            <c:v>2019</c:v>
          </c:tx>
          <c:spPr>
            <a:solidFill>
              <a:srgbClr val="EB7525"/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'4.SEGMENTATION'!$G$281:$G$287</c:f>
              <c:numCache>
                <c:formatCode>0.0%</c:formatCode>
                <c:ptCount val="7"/>
                <c:pt idx="0">
                  <c:v>0.104</c:v>
                </c:pt>
                <c:pt idx="1">
                  <c:v>0.193</c:v>
                </c:pt>
                <c:pt idx="2">
                  <c:v>0.22900000000000001</c:v>
                </c:pt>
                <c:pt idx="3">
                  <c:v>0.215</c:v>
                </c:pt>
                <c:pt idx="4">
                  <c:v>0.14699999999999999</c:v>
                </c:pt>
                <c:pt idx="5">
                  <c:v>8.5999999999999993E-2</c:v>
                </c:pt>
                <c:pt idx="6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2-4326-8EEA-84BC5B59B792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'4.SEGMENTATION'!$H$281:$H$287</c:f>
              <c:numCache>
                <c:formatCode>0.0%</c:formatCode>
                <c:ptCount val="7"/>
                <c:pt idx="0">
                  <c:v>8.3000000000000004E-2</c:v>
                </c:pt>
                <c:pt idx="1">
                  <c:v>0.17100000000000001</c:v>
                </c:pt>
                <c:pt idx="2">
                  <c:v>0.23200000000000001</c:v>
                </c:pt>
                <c:pt idx="3">
                  <c:v>0.214</c:v>
                </c:pt>
                <c:pt idx="4">
                  <c:v>0.16900000000000001</c:v>
                </c:pt>
                <c:pt idx="5">
                  <c:v>0.10100000000000001</c:v>
                </c:pt>
                <c:pt idx="6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2-4326-8EEA-84BC5B59B792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'4.SEGMENTATION'!$I$281:$I$287</c:f>
              <c:numCache>
                <c:formatCode>0.0%</c:formatCode>
                <c:ptCount val="7"/>
                <c:pt idx="0">
                  <c:v>7.8E-2</c:v>
                </c:pt>
                <c:pt idx="1">
                  <c:v>0.16300000000000001</c:v>
                </c:pt>
                <c:pt idx="2">
                  <c:v>0.22</c:v>
                </c:pt>
                <c:pt idx="3">
                  <c:v>0.215</c:v>
                </c:pt>
                <c:pt idx="4">
                  <c:v>0.17599999999999999</c:v>
                </c:pt>
                <c:pt idx="5">
                  <c:v>0.11799999999999999</c:v>
                </c:pt>
                <c:pt idx="6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2-4326-8EEA-84BC5B59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822255"/>
        <c:axId val="603823087"/>
      </c:barChart>
      <c:catAx>
        <c:axId val="60382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3087"/>
        <c:crosses val="autoZero"/>
        <c:auto val="1"/>
        <c:lblAlgn val="ctr"/>
        <c:lblOffset val="100"/>
        <c:noMultiLvlLbl val="0"/>
      </c:catAx>
      <c:valAx>
        <c:axId val="60382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/>
              <a:t>COMPOSITION DU PANIER MOYEN  DES EMPRUNTEURS HYBRIDES SELON L'ANCIENNETÉ DE L'OUVRAGE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'4.SEGMENTATION'!$C$292:$C$298</c:f>
              <c:numCache>
                <c:formatCode>0.0%</c:formatCode>
                <c:ptCount val="7"/>
                <c:pt idx="0">
                  <c:v>7.9000000000000001E-2</c:v>
                </c:pt>
                <c:pt idx="1">
                  <c:v>0.17399999999999999</c:v>
                </c:pt>
                <c:pt idx="2">
                  <c:v>0.20799999999999999</c:v>
                </c:pt>
                <c:pt idx="3">
                  <c:v>0.192</c:v>
                </c:pt>
                <c:pt idx="4">
                  <c:v>0.14799999999999999</c:v>
                </c:pt>
                <c:pt idx="5">
                  <c:v>0.14699999999999999</c:v>
                </c:pt>
                <c:pt idx="6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E-4DBA-935F-832EBCA98F26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'4.SEGMENTATION'!$D$292:$D$298</c:f>
              <c:numCache>
                <c:formatCode>0.0%</c:formatCode>
                <c:ptCount val="7"/>
                <c:pt idx="0">
                  <c:v>7.5999999999999998E-2</c:v>
                </c:pt>
                <c:pt idx="1">
                  <c:v>0.161</c:v>
                </c:pt>
                <c:pt idx="2">
                  <c:v>0.20599999999999999</c:v>
                </c:pt>
                <c:pt idx="3">
                  <c:v>0.19900000000000001</c:v>
                </c:pt>
                <c:pt idx="4">
                  <c:v>0.14899999999999999</c:v>
                </c:pt>
                <c:pt idx="5">
                  <c:v>0.155</c:v>
                </c:pt>
                <c:pt idx="6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E-4DBA-935F-832EBCA98F26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'4.SEGMENTATION'!$E$292:$E$298</c:f>
              <c:numCache>
                <c:formatCode>0.0%</c:formatCode>
                <c:ptCount val="7"/>
                <c:pt idx="0">
                  <c:v>6.7000000000000004E-2</c:v>
                </c:pt>
                <c:pt idx="1">
                  <c:v>0.156</c:v>
                </c:pt>
                <c:pt idx="2">
                  <c:v>0.20200000000000001</c:v>
                </c:pt>
                <c:pt idx="3">
                  <c:v>0.2</c:v>
                </c:pt>
                <c:pt idx="4">
                  <c:v>0.155</c:v>
                </c:pt>
                <c:pt idx="5">
                  <c:v>0.16300000000000001</c:v>
                </c:pt>
                <c:pt idx="6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E-4DBA-935F-832EBCA98F26}"/>
            </c:ext>
          </c:extLst>
        </c:ser>
        <c:ser>
          <c:idx val="3"/>
          <c:order val="3"/>
          <c:tx>
            <c:v>2018</c:v>
          </c:tx>
          <c:spPr>
            <a:solidFill>
              <a:srgbClr val="5CD65C"/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'4.SEGMENTATION'!$F$292:$F$298</c:f>
              <c:numCache>
                <c:formatCode>0.0%</c:formatCode>
                <c:ptCount val="7"/>
                <c:pt idx="0">
                  <c:v>5.7000000000000002E-2</c:v>
                </c:pt>
                <c:pt idx="1">
                  <c:v>0.14099999999999999</c:v>
                </c:pt>
                <c:pt idx="2">
                  <c:v>0.20399999999999999</c:v>
                </c:pt>
                <c:pt idx="3">
                  <c:v>0.20100000000000001</c:v>
                </c:pt>
                <c:pt idx="4">
                  <c:v>0.16600000000000001</c:v>
                </c:pt>
                <c:pt idx="5">
                  <c:v>0.17199999999999999</c:v>
                </c:pt>
                <c:pt idx="6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BE-4DBA-935F-832EBCA98F26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'4.SEGMENTATION'!$G$292:$G$298</c:f>
              <c:numCache>
                <c:formatCode>0.0%</c:formatCode>
                <c:ptCount val="7"/>
                <c:pt idx="0">
                  <c:v>5.8999999999999997E-2</c:v>
                </c:pt>
                <c:pt idx="1">
                  <c:v>0.14000000000000001</c:v>
                </c:pt>
                <c:pt idx="2">
                  <c:v>0.193</c:v>
                </c:pt>
                <c:pt idx="3">
                  <c:v>0.19700000000000001</c:v>
                </c:pt>
                <c:pt idx="4">
                  <c:v>0.17299999999999999</c:v>
                </c:pt>
                <c:pt idx="5">
                  <c:v>0.17799999999999999</c:v>
                </c:pt>
                <c:pt idx="6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BE-4DBA-935F-832EBCA98F26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'4.SEGMENTATION'!$H$292:$H$298</c:f>
              <c:numCache>
                <c:formatCode>0.0%</c:formatCode>
                <c:ptCount val="7"/>
                <c:pt idx="0">
                  <c:v>4.2999999999999997E-2</c:v>
                </c:pt>
                <c:pt idx="1">
                  <c:v>0.14099999999999999</c:v>
                </c:pt>
                <c:pt idx="2">
                  <c:v>0.20300000000000001</c:v>
                </c:pt>
                <c:pt idx="3">
                  <c:v>0.19900000000000001</c:v>
                </c:pt>
                <c:pt idx="4">
                  <c:v>0.17699999999999999</c:v>
                </c:pt>
                <c:pt idx="5">
                  <c:v>0.17599999999999999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BE-4DBA-935F-832EBCA98F26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'4.SEGMENTATION'!$I$292:$I$298</c:f>
              <c:numCache>
                <c:formatCode>0.0%</c:formatCode>
                <c:ptCount val="7"/>
                <c:pt idx="0">
                  <c:v>5.7000000000000002E-2</c:v>
                </c:pt>
                <c:pt idx="1">
                  <c:v>0.125</c:v>
                </c:pt>
                <c:pt idx="2">
                  <c:v>0.192</c:v>
                </c:pt>
                <c:pt idx="3">
                  <c:v>0.19</c:v>
                </c:pt>
                <c:pt idx="4">
                  <c:v>0.17799999999999999</c:v>
                </c:pt>
                <c:pt idx="5">
                  <c:v>0.189</c:v>
                </c:pt>
                <c:pt idx="6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BE-4DBA-935F-832EBCA98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822255"/>
        <c:axId val="603823087"/>
      </c:barChart>
      <c:catAx>
        <c:axId val="60382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3087"/>
        <c:crosses val="autoZero"/>
        <c:auto val="1"/>
        <c:lblAlgn val="ctr"/>
        <c:lblOffset val="100"/>
        <c:noMultiLvlLbl val="0"/>
      </c:catAx>
      <c:valAx>
        <c:axId val="603823087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 i="0" baseline="0">
                <a:effectLst/>
              </a:rPr>
              <a:t>COMPOSITION DU PANIER MOYEN  DES EMPRUNTEURS PHYSIQUES SELON LA LANGUE DE L'OUVRAGE</a:t>
            </a:r>
            <a:endParaRPr lang="fr-CA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D-45D8-90BB-BAB2103303B5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9D-45D8-90BB-BAB2103303B5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9D-45D8-90BB-BAB210330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'4.SEGMENTATION'!$B$316:$B$318</c:f>
              <c:strCache>
                <c:ptCount val="3"/>
                <c:pt idx="0">
                  <c:v>FRANÇAIS</c:v>
                </c:pt>
                <c:pt idx="1">
                  <c:v>ANGLAIS</c:v>
                </c:pt>
                <c:pt idx="2">
                  <c:v>AUTRES</c:v>
                </c:pt>
              </c:strCache>
            </c:strRef>
          </c:cat>
          <c:val>
            <c:numRef>
              <c:f>'4.SEGMENTATION'!$I$316:$I$318</c:f>
              <c:numCache>
                <c:formatCode>0.0%</c:formatCode>
                <c:ptCount val="3"/>
                <c:pt idx="0">
                  <c:v>0.70499999999999996</c:v>
                </c:pt>
                <c:pt idx="1">
                  <c:v>0.26800000000000002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9D-45D8-90BB-BAB210330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E19D-45D8-90BB-BAB2103303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E19D-45D8-90BB-BAB2103303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E19D-45D8-90BB-BAB2103303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'4.SEGMENTATION'!$C$316:$C$318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0.69199999999999995</c:v>
                      </c:pt>
                      <c:pt idx="1">
                        <c:v>0.27500000000000002</c:v>
                      </c:pt>
                      <c:pt idx="2">
                        <c:v>2.9000000000000001E-2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E19D-45D8-90BB-BAB2103303B5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E19D-45D8-90BB-BAB2103303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E19D-45D8-90BB-BAB2103303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19D-45D8-90BB-BAB2103303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'4.SEGMENTATION'!$D$316:$D$318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0.69199999999999995</c:v>
                      </c:pt>
                      <c:pt idx="1">
                        <c:v>0.27400000000000002</c:v>
                      </c:pt>
                      <c:pt idx="2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19D-45D8-90BB-BAB2103303B5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E19D-45D8-90BB-BAB2103303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E19D-45D8-90BB-BAB2103303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E19D-45D8-90BB-BAB2103303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'4.SEGMENTATION'!$E$316:$E$318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</c:v>
                      </c:pt>
                      <c:pt idx="1">
                        <c:v>0.27600000000000002</c:v>
                      </c:pt>
                      <c:pt idx="2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E19D-45D8-90BB-BAB2103303B5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E19D-45D8-90BB-BAB2103303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E19D-45D8-90BB-BAB2103303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E19D-45D8-90BB-BAB2103303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'4.SEGMENTATION'!$F$316:$F$318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0.69199999999999995</c:v>
                      </c:pt>
                      <c:pt idx="1">
                        <c:v>0.27500000000000002</c:v>
                      </c:pt>
                      <c:pt idx="2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E19D-45D8-90BB-BAB2103303B5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E19D-45D8-90BB-BAB2103303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E19D-45D8-90BB-BAB2103303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E19D-45D8-90BB-BAB2103303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'4.SEGMENTATION'!$G$316:$G$318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0.69699999999999995</c:v>
                      </c:pt>
                      <c:pt idx="1">
                        <c:v>0.27100000000000002</c:v>
                      </c:pt>
                      <c:pt idx="2">
                        <c:v>2.9000000000000001E-2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E19D-45D8-90BB-BAB2103303B5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19D-45D8-90BB-BAB2103303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19D-45D8-90BB-BAB2103303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19D-45D8-90BB-BAB2103303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'4.SEGMENTATION'!$H$316:$H$318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0.69299999999999995</c:v>
                      </c:pt>
                      <c:pt idx="1">
                        <c:v>0.27800000000000002</c:v>
                      </c:pt>
                      <c:pt idx="2">
                        <c:v>2.7E-2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E19D-45D8-90BB-BAB2103303B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/>
              <a:t>COMPOSITION DU PANIER MOYEN  DES EMPRUNTEURS NUMÉRIQUES SELON LA LANGUE DE L'OUVRAGE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B-475F-BA3E-2246A7C4D67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7B-475F-BA3E-2246A7C4D67A}"/>
              </c:ext>
            </c:extLst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7B-475F-BA3E-2246A7C4D6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'4.SEGMENTATION'!$B$316:$B$318</c:f>
              <c:strCache>
                <c:ptCount val="3"/>
                <c:pt idx="0">
                  <c:v>FRANÇAIS</c:v>
                </c:pt>
                <c:pt idx="1">
                  <c:v>ANGLAIS</c:v>
                </c:pt>
                <c:pt idx="2">
                  <c:v>AUTRES</c:v>
                </c:pt>
              </c:strCache>
            </c:strRef>
          </c:cat>
          <c:val>
            <c:numRef>
              <c:f>'4.SEGMENTATION'!$I$325:$I$327</c:f>
              <c:numCache>
                <c:formatCode>0.0%</c:formatCode>
                <c:ptCount val="3"/>
                <c:pt idx="0">
                  <c:v>0.755</c:v>
                </c:pt>
                <c:pt idx="1">
                  <c:v>0.24199999999999999</c:v>
                </c:pt>
                <c:pt idx="2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7B-475F-BA3E-2246A7C4D67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3A7B-475F-BA3E-2246A7C4D6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3A7B-475F-BA3E-2246A7C4D6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3A7B-475F-BA3E-2246A7C4D67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'4.SEGMENTATION'!$C$325:$C$327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0.81200000000000006</c:v>
                      </c:pt>
                      <c:pt idx="1">
                        <c:v>0.185</c:v>
                      </c:pt>
                      <c:pt idx="2">
                        <c:v>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3A7B-475F-BA3E-2246A7C4D67A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3A7B-475F-BA3E-2246A7C4D6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A7B-475F-BA3E-2246A7C4D6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A7B-475F-BA3E-2246A7C4D67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'4.SEGMENTATION'!$D$325:$D$327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0.79200000000000004</c:v>
                      </c:pt>
                      <c:pt idx="1">
                        <c:v>0.20499999999999999</c:v>
                      </c:pt>
                      <c:pt idx="2">
                        <c:v>3.0000000000000001E-3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A7B-475F-BA3E-2246A7C4D67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3A7B-475F-BA3E-2246A7C4D6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3A7B-475F-BA3E-2246A7C4D6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3A7B-475F-BA3E-2246A7C4D67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'4.SEGMENTATION'!$E$325:$E$327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0.78300000000000003</c:v>
                      </c:pt>
                      <c:pt idx="1">
                        <c:v>0.214</c:v>
                      </c:pt>
                      <c:pt idx="2">
                        <c:v>2E-3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A7B-475F-BA3E-2246A7C4D67A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A7B-475F-BA3E-2246A7C4D6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A7B-475F-BA3E-2246A7C4D6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A7B-475F-BA3E-2246A7C4D67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'4.SEGMENTATION'!$F$325:$F$327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0.76600000000000001</c:v>
                      </c:pt>
                      <c:pt idx="1">
                        <c:v>0.23100000000000001</c:v>
                      </c:pt>
                      <c:pt idx="2">
                        <c:v>2E-3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3A7B-475F-BA3E-2246A7C4D67A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3A7B-475F-BA3E-2246A7C4D6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3A7B-475F-BA3E-2246A7C4D6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3A7B-475F-BA3E-2246A7C4D67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'4.SEGMENTATION'!$G$325:$G$327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0.753</c:v>
                      </c:pt>
                      <c:pt idx="1">
                        <c:v>0.24399999999999999</c:v>
                      </c:pt>
                      <c:pt idx="2">
                        <c:v>3.0000000000000001E-3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3A7B-475F-BA3E-2246A7C4D67A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3A7B-475F-BA3E-2246A7C4D6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3A7B-475F-BA3E-2246A7C4D6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3A7B-475F-BA3E-2246A7C4D67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'4.SEGMENTATION'!$H$325:$H$327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0.77</c:v>
                      </c:pt>
                      <c:pt idx="1">
                        <c:v>0.22600000000000001</c:v>
                      </c:pt>
                      <c:pt idx="2">
                        <c:v>3.0000000000000001E-3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3A7B-475F-BA3E-2246A7C4D67A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/>
              <a:t>COMPOSITION DU PANIER MOYEN  DES EMPRUNTEURS HYBRIDES SELON LA LANGUE DE L'OUVRAGE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0-4523-AA4B-C1E9AFE3321E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30-4523-AA4B-C1E9AFE3321E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30-4523-AA4B-C1E9AFE33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'4.SEGMENTATION'!$B$316:$B$318</c:f>
              <c:strCache>
                <c:ptCount val="3"/>
                <c:pt idx="0">
                  <c:v>FRANÇAIS</c:v>
                </c:pt>
                <c:pt idx="1">
                  <c:v>ANGLAIS</c:v>
                </c:pt>
                <c:pt idx="2">
                  <c:v>AUTRES</c:v>
                </c:pt>
              </c:strCache>
            </c:strRef>
          </c:cat>
          <c:val>
            <c:numRef>
              <c:f>'4.SEGMENTATION'!$I$332:$I$334</c:f>
              <c:numCache>
                <c:formatCode>0.0%</c:formatCode>
                <c:ptCount val="3"/>
                <c:pt idx="0">
                  <c:v>0.69699999999999995</c:v>
                </c:pt>
                <c:pt idx="1">
                  <c:v>0.29099999999999998</c:v>
                </c:pt>
                <c:pt idx="2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30-4523-AA4B-C1E9AFE332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9D30-4523-AA4B-C1E9AFE332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9D30-4523-AA4B-C1E9AFE332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D30-4523-AA4B-C1E9AFE3321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'4.SEGMENTATION'!$C$332:$C$334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0.68899999999999995</c:v>
                      </c:pt>
                      <c:pt idx="1">
                        <c:v>0.29599999999999999</c:v>
                      </c:pt>
                      <c:pt idx="2">
                        <c:v>1.4E-2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9D30-4523-AA4B-C1E9AFE3321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9D30-4523-AA4B-C1E9AFE332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9D30-4523-AA4B-C1E9AFE332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D30-4523-AA4B-C1E9AFE3321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'4.SEGMENTATION'!$D$332:$D$334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0.67600000000000005</c:v>
                      </c:pt>
                      <c:pt idx="1">
                        <c:v>0.308</c:v>
                      </c:pt>
                      <c:pt idx="2">
                        <c:v>1.4E-2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D30-4523-AA4B-C1E9AFE3321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9D30-4523-AA4B-C1E9AFE332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9D30-4523-AA4B-C1E9AFE332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9D30-4523-AA4B-C1E9AFE3321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'4.SEGMENTATION'!$E$332:$E$334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0.68200000000000005</c:v>
                      </c:pt>
                      <c:pt idx="1">
                        <c:v>0.30199999999999999</c:v>
                      </c:pt>
                      <c:pt idx="2">
                        <c:v>1.4E-2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D30-4523-AA4B-C1E9AFE3321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D30-4523-AA4B-C1E9AFE332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D30-4523-AA4B-C1E9AFE332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9D30-4523-AA4B-C1E9AFE3321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'4.SEGMENTATION'!$F$332:$F$334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0.67800000000000005</c:v>
                      </c:pt>
                      <c:pt idx="1">
                        <c:v>0.308</c:v>
                      </c:pt>
                      <c:pt idx="2">
                        <c:v>1.2999999999999999E-2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9D30-4523-AA4B-C1E9AFE3321E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9D30-4523-AA4B-C1E9AFE332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9D30-4523-AA4B-C1E9AFE332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9D30-4523-AA4B-C1E9AFE3321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'4.SEGMENTATION'!$G$332:$G$334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0.67800000000000005</c:v>
                      </c:pt>
                      <c:pt idx="1">
                        <c:v>0.309</c:v>
                      </c:pt>
                      <c:pt idx="2">
                        <c:v>1.2E-2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9D30-4523-AA4B-C1E9AFE3321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9D30-4523-AA4B-C1E9AFE332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9D30-4523-AA4B-C1E9AFE332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9D30-4523-AA4B-C1E9AFE3321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'4.SEGMENTATION'!$B$316:$B$318</c15:sqref>
                        </c15:formulaRef>
                      </c:ext>
                    </c:extLst>
                    <c:strCache>
                      <c:ptCount val="3"/>
                      <c:pt idx="0">
                        <c:v>FRANÇAIS</c:v>
                      </c:pt>
                      <c:pt idx="1">
                        <c:v>ANGLAIS</c:v>
                      </c:pt>
                      <c:pt idx="2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'4.SEGMENTATION'!$H$332:$H$334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0.69599999999999995</c:v>
                      </c:pt>
                      <c:pt idx="1">
                        <c:v>0.29099999999999998</c:v>
                      </c:pt>
                      <c:pt idx="2">
                        <c:v>1.2E-2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9D30-4523-AA4B-C1E9AFE3321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/>
              <a:t>ÉVOLUTION DU SCORE DE RÉGULARITÉ</a:t>
            </a:r>
          </a:p>
          <a:p>
            <a:pPr>
              <a:defRPr/>
            </a:pPr>
            <a:r>
              <a:rPr lang="fr-CA" sz="800"/>
              <a:t>EMPRUNTS</a:t>
            </a:r>
            <a:r>
              <a:rPr lang="fr-CA" sz="800" baseline="0"/>
              <a:t> (distincts)</a:t>
            </a:r>
            <a:endParaRPr lang="fr-CA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3-4503-ABFC-1BD87A2CBA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C3-4503-ABFC-1BD87A2CBA2D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'4.SEGMENTATION'!$C$370:$C$372</c:f>
              <c:numCache>
                <c:formatCode>0.0</c:formatCode>
                <c:ptCount val="3"/>
                <c:pt idx="0">
                  <c:v>26.048071305603301</c:v>
                </c:pt>
                <c:pt idx="1">
                  <c:v>31.382489267656599</c:v>
                </c:pt>
                <c:pt idx="2">
                  <c:v>47.996966726850602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3-4503-ABFC-1BD87A2CBA2D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5C3-4503-ABFC-1BD87A2CBA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C3-4503-ABFC-1BD87A2CBA2D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'4.SEGMENTATION'!$D$370:$D$372</c:f>
              <c:numCache>
                <c:formatCode>0.0</c:formatCode>
                <c:ptCount val="3"/>
                <c:pt idx="0">
                  <c:v>25.612515970855299</c:v>
                </c:pt>
                <c:pt idx="1">
                  <c:v>33.615264564556</c:v>
                </c:pt>
                <c:pt idx="2">
                  <c:v>47.754545255314397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C3-4503-ABFC-1BD87A2CBA2D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C3-4503-ABFC-1BD87A2CBA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C3-4503-ABFC-1BD87A2CBA2D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'4.SEGMENTATION'!$E$370:$E$372</c:f>
              <c:numCache>
                <c:formatCode>0.0</c:formatCode>
                <c:ptCount val="3"/>
                <c:pt idx="0">
                  <c:v>25.567951070699301</c:v>
                </c:pt>
                <c:pt idx="1">
                  <c:v>34.859892180546701</c:v>
                </c:pt>
                <c:pt idx="2">
                  <c:v>48.125412911409299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C3-4503-ABFC-1BD87A2CBA2D}"/>
            </c:ext>
          </c:extLst>
        </c:ser>
        <c:ser>
          <c:idx val="3"/>
          <c:order val="3"/>
          <c:tx>
            <c:v>2018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D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5C3-4503-ABFC-1BD87A2CBA2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5C3-4503-ABFC-1BD87A2CBA2D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'4.SEGMENTATION'!$F$370:$F$372</c:f>
              <c:numCache>
                <c:formatCode>0.0</c:formatCode>
                <c:ptCount val="3"/>
                <c:pt idx="0">
                  <c:v>25.585338085049798</c:v>
                </c:pt>
                <c:pt idx="1">
                  <c:v>34.847331346093497</c:v>
                </c:pt>
                <c:pt idx="2">
                  <c:v>47.991678290920497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5C3-4503-ABFC-1BD87A2CBA2D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C3-4503-ABFC-1BD87A2CBA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C3-4503-ABFC-1BD87A2CBA2D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'4.SEGMENTATION'!$G$370:$G$372</c:f>
              <c:numCache>
                <c:formatCode>0.0</c:formatCode>
                <c:ptCount val="3"/>
                <c:pt idx="0">
                  <c:v>25.1132360891791</c:v>
                </c:pt>
                <c:pt idx="1">
                  <c:v>35.007033947736801</c:v>
                </c:pt>
                <c:pt idx="2">
                  <c:v>47.840556219381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5C3-4503-ABFC-1BD87A2CBA2D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25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5C3-4503-ABFC-1BD87A2CBA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C3-4503-ABFC-1BD87A2CBA2D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'4.SEGMENTATION'!$H$370:$H$372</c:f>
              <c:numCache>
                <c:formatCode>0.0</c:formatCode>
                <c:ptCount val="3"/>
                <c:pt idx="0">
                  <c:v>18.115542043915699</c:v>
                </c:pt>
                <c:pt idx="1">
                  <c:v>32.607047836708901</c:v>
                </c:pt>
                <c:pt idx="2">
                  <c:v>44.491249337923698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5C3-4503-ABFC-1BD87A2CBA2D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5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C3-4503-ABFC-1BD87A2CBA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5C3-4503-ABFC-1BD87A2CBA2D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'4.SEGMENTATION'!$I$370:$I$372</c:f>
              <c:numCache>
                <c:formatCode>0.0</c:formatCode>
                <c:ptCount val="3"/>
                <c:pt idx="0">
                  <c:v>24.447634870104</c:v>
                </c:pt>
                <c:pt idx="1">
                  <c:v>35.792842993856802</c:v>
                </c:pt>
                <c:pt idx="2">
                  <c:v>48.157442731081197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5C3-4503-ABFC-1BD87A2CB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0697936"/>
        <c:axId val="1750707504"/>
      </c:barChart>
      <c:catAx>
        <c:axId val="175069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707504"/>
        <c:crosses val="autoZero"/>
        <c:auto val="1"/>
        <c:lblAlgn val="ctr"/>
        <c:lblOffset val="100"/>
        <c:noMultiLvlLbl val="0"/>
      </c:catAx>
      <c:valAx>
        <c:axId val="17507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69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>
                <a:solidFill>
                  <a:schemeClr val="accent1"/>
                </a:solidFill>
              </a:rPr>
              <a:t>RÉPARTITION</a:t>
            </a:r>
            <a:r>
              <a:rPr lang="fr-CA" sz="1200" b="1" baseline="0">
                <a:solidFill>
                  <a:schemeClr val="accent1"/>
                </a:solidFill>
              </a:rPr>
              <a:t> DES EMPRUNTEURS PHYSIQUES</a:t>
            </a:r>
            <a:endParaRPr lang="fr-CA" sz="12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17624128030927541"/>
          <c:y val="4.1334905602169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7222222222222221E-2"/>
          <c:y val="0.16708333333333336"/>
          <c:w val="0.93888888888888888"/>
          <c:h val="0.77736111111111106"/>
        </c:manualLayout>
      </c:layout>
      <c:bubbleChart>
        <c:varyColors val="0"/>
        <c:ser>
          <c:idx val="0"/>
          <c:order val="0"/>
          <c:tx>
            <c:v>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'4.SEGMENTATION'!$AW$401:$AW$409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  <c:extLst xmlns:c15="http://schemas.microsoft.com/office/drawing/2012/chart"/>
            </c:numRef>
          </c:xVal>
          <c:yVal>
            <c:numRef>
              <c:f>'4.SEGMENTATION'!$AX$401:$AX$409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  <c:extLst xmlns:c15="http://schemas.microsoft.com/office/drawing/2012/chart"/>
            </c:numRef>
          </c:yVal>
          <c:bubbleSize>
            <c:numRef>
              <c:f>'4.SEGMENTATION'!$AZ$401:$AZ$409</c:f>
              <c:numCache>
                <c:formatCode>0%</c:formatCode>
                <c:ptCount val="9"/>
                <c:pt idx="0">
                  <c:v>0.52913866829566281</c:v>
                </c:pt>
                <c:pt idx="1">
                  <c:v>8.537790859110346E-2</c:v>
                </c:pt>
                <c:pt idx="2">
                  <c:v>1.1651024601543844E-2</c:v>
                </c:pt>
                <c:pt idx="3">
                  <c:v>6.0265452324096185E-2</c:v>
                </c:pt>
                <c:pt idx="4">
                  <c:v>9.339701227300494E-2</c:v>
                </c:pt>
                <c:pt idx="5">
                  <c:v>0.1032376298106292</c:v>
                </c:pt>
                <c:pt idx="6">
                  <c:v>9.107569278613872E-4</c:v>
                </c:pt>
                <c:pt idx="7">
                  <c:v>9.2741711556616879E-3</c:v>
                </c:pt>
                <c:pt idx="8">
                  <c:v>0.10674737602043649</c:v>
                </c:pt>
              </c:numCache>
              <c:extLst xmlns:c15="http://schemas.microsoft.com/office/drawing/2012/chart"/>
            </c:numRef>
          </c:bubbleSize>
          <c:bubble3D val="0"/>
          <c:extLst xmlns:c15="http://schemas.microsoft.com/office/drawing/2012/chart">
            <c:ext xmlns:c16="http://schemas.microsoft.com/office/drawing/2014/chart" uri="{C3380CC4-5D6E-409C-BE32-E72D297353CC}">
              <c16:uniqueId val="{00000000-00B3-4067-8C1D-3E85F2E0D03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141021840"/>
        <c:axId val="2141027248"/>
        <c:extLst>
          <c:ext xmlns:c15="http://schemas.microsoft.com/office/drawing/2012/chart" uri="{02D57815-91ED-43cb-92C2-25804820EDAC}">
            <c15:filteredBubbleSeries>
              <c15:ser>
                <c:idx val="1"/>
                <c:order val="1"/>
                <c:tx>
                  <c:v>2021</c:v>
                </c:tx>
                <c:spPr>
                  <a:solidFill>
                    <a:srgbClr val="002060"/>
                  </a:solidFill>
                  <a:ln w="25400"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25400"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00B3-4067-8C1D-3E85F2E0D03B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1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'4.SEGMENTATION'!$BA$401:$BA$409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'4.SEGMENTATION'!$BB$401:$BB$409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</c:numCache>
                  </c:numRef>
                </c:yVal>
                <c:bubbleSize>
                  <c:numRef>
                    <c:extLst>
                      <c:ext uri="{02D57815-91ED-43cb-92C2-25804820EDAC}">
                        <c15:formulaRef>
                          <c15:sqref>'4.SEGMENTATION'!$BD$401:$BD$409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0.55525552839520209</c:v>
                      </c:pt>
                      <c:pt idx="1">
                        <c:v>7.7568074583593882E-2</c:v>
                      </c:pt>
                      <c:pt idx="2">
                        <c:v>1.4837132624637598E-2</c:v>
                      </c:pt>
                      <c:pt idx="3">
                        <c:v>7.1400147802853725E-2</c:v>
                      </c:pt>
                      <c:pt idx="4">
                        <c:v>7.6004775169120575E-2</c:v>
                      </c:pt>
                      <c:pt idx="5">
                        <c:v>8.4588710135864928E-2</c:v>
                      </c:pt>
                      <c:pt idx="6">
                        <c:v>4.1498493547836961E-3</c:v>
                      </c:pt>
                      <c:pt idx="7">
                        <c:v>1.523506338468535E-2</c:v>
                      </c:pt>
                      <c:pt idx="8">
                        <c:v>0.10096071854925814</c:v>
                      </c:pt>
                    </c:numCache>
                  </c:numRef>
                </c:bubbleSize>
                <c:bubble3D val="0"/>
                <c:extLst>
                  <c:ext xmlns:c16="http://schemas.microsoft.com/office/drawing/2014/chart" uri="{C3380CC4-5D6E-409C-BE32-E72D297353CC}">
                    <c16:uniqueId val="{00000003-00B3-4067-8C1D-3E85F2E0D03B}"/>
                  </c:ext>
                </c:extLst>
              </c15:ser>
            </c15:filteredBubbleSeries>
          </c:ext>
        </c:extLst>
      </c:bubbleChart>
      <c:valAx>
        <c:axId val="214102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027248"/>
        <c:crosses val="autoZero"/>
        <c:crossBetween val="midCat"/>
      </c:valAx>
      <c:valAx>
        <c:axId val="214102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102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>
                <a:solidFill>
                  <a:schemeClr val="accent2"/>
                </a:solidFill>
              </a:rPr>
              <a:t>RÉPARTITION</a:t>
            </a:r>
            <a:r>
              <a:rPr lang="fr-CA" sz="1200" b="1" baseline="0">
                <a:solidFill>
                  <a:schemeClr val="accent2"/>
                </a:solidFill>
              </a:rPr>
              <a:t> DES EMPRUNTEURS NUMÉRIQUES</a:t>
            </a:r>
            <a:endParaRPr lang="fr-CA" sz="12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20801023337786745"/>
          <c:y val="4.8624202589651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7222222222222221E-2"/>
          <c:y val="0.16708333333333336"/>
          <c:w val="0.93888888888888888"/>
          <c:h val="0.77736111111111106"/>
        </c:manualLayout>
      </c:layout>
      <c:bubbleChart>
        <c:varyColors val="0"/>
        <c:ser>
          <c:idx val="1"/>
          <c:order val="1"/>
          <c:tx>
            <c:v>2021</c:v>
          </c:tx>
          <c:spPr>
            <a:solidFill>
              <a:srgbClr val="CC5300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53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0-4C7C-9B25-CF16A6F68D0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'4.SEGMENTATION'!$BA$401:$BA$409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xVal>
          <c:yVal>
            <c:numRef>
              <c:f>'4.SEGMENTATION'!$BB$401:$BB$409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yVal>
          <c:bubbleSize>
            <c:numRef>
              <c:f>'4.SEGMENTATION'!$BD$415:$BD$423</c:f>
              <c:numCache>
                <c:formatCode>0%</c:formatCode>
                <c:ptCount val="9"/>
                <c:pt idx="0">
                  <c:v>0.46540459971861198</c:v>
                </c:pt>
                <c:pt idx="1">
                  <c:v>0.11830832880605123</c:v>
                </c:pt>
                <c:pt idx="2">
                  <c:v>3.4268042960424593E-2</c:v>
                </c:pt>
                <c:pt idx="3">
                  <c:v>1.1004778023876189E-2</c:v>
                </c:pt>
                <c:pt idx="4">
                  <c:v>3.9589340688425484E-2</c:v>
                </c:pt>
                <c:pt idx="5">
                  <c:v>0.17317898783902377</c:v>
                </c:pt>
                <c:pt idx="6">
                  <c:v>4.7362335798960812E-4</c:v>
                </c:pt>
                <c:pt idx="7">
                  <c:v>2.9392508392884504E-3</c:v>
                </c:pt>
                <c:pt idx="8">
                  <c:v>0.15483304776630866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A70-4C7C-9B25-CF16A6F68D02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141021840"/>
        <c:axId val="2141027248"/>
        <c:extLst>
          <c:ext xmlns:c15="http://schemas.microsoft.com/office/drawing/2012/chart" uri="{02D57815-91ED-43cb-92C2-25804820EDAC}">
            <c15:filteredBubble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2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1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'4.SEGMENTATION'!$AW$401:$AW$409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'4.SEGMENTATION'!$AX$401:$AX$409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</c:numCache>
                  </c:numRef>
                </c:yVal>
                <c:bubbleSize>
                  <c:numRef>
                    <c:extLst>
                      <c:ext uri="{02D57815-91ED-43cb-92C2-25804820EDAC}">
                        <c15:formulaRef>
                          <c15:sqref>'4.SEGMENTATION'!$AZ$415:$AZ$423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0.51403949502337265</c:v>
                      </c:pt>
                      <c:pt idx="1">
                        <c:v>0.11066238432918879</c:v>
                      </c:pt>
                      <c:pt idx="2">
                        <c:v>2.4040449009444461E-2</c:v>
                      </c:pt>
                      <c:pt idx="3">
                        <c:v>1.3101408719432696E-2</c:v>
                      </c:pt>
                      <c:pt idx="4">
                        <c:v>5.2024040449009441E-2</c:v>
                      </c:pt>
                      <c:pt idx="5">
                        <c:v>0.15521353388240533</c:v>
                      </c:pt>
                      <c:pt idx="6">
                        <c:v>6.9958978598912451E-4</c:v>
                      </c:pt>
                      <c:pt idx="7">
                        <c:v>3.8795433586669634E-3</c:v>
                      </c:pt>
                      <c:pt idx="8">
                        <c:v>0.12633955544249054</c:v>
                      </c:pt>
                    </c:numCache>
                  </c:numRef>
                </c:bubbleSize>
                <c:bubble3D val="0"/>
                <c:extLst>
                  <c:ext xmlns:c16="http://schemas.microsoft.com/office/drawing/2014/chart" uri="{C3380CC4-5D6E-409C-BE32-E72D297353CC}">
                    <c16:uniqueId val="{00000003-2A70-4C7C-9B25-CF16A6F68D02}"/>
                  </c:ext>
                </c:extLst>
              </c15:ser>
            </c15:filteredBubbleSeries>
          </c:ext>
        </c:extLst>
      </c:bubbleChart>
      <c:valAx>
        <c:axId val="214102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027248"/>
        <c:crosses val="autoZero"/>
        <c:crossBetween val="midCat"/>
      </c:valAx>
      <c:valAx>
        <c:axId val="214102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102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>
                <a:solidFill>
                  <a:schemeClr val="accent6"/>
                </a:solidFill>
              </a:rPr>
              <a:t>RÉPARTITION</a:t>
            </a:r>
            <a:r>
              <a:rPr lang="fr-CA" sz="1200" b="1" baseline="0">
                <a:solidFill>
                  <a:schemeClr val="accent6"/>
                </a:solidFill>
              </a:rPr>
              <a:t> DES EMPRUNTEURS HYBRIDES</a:t>
            </a:r>
            <a:endParaRPr lang="fr-CA" sz="1200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0.19068171352227181"/>
          <c:y val="5.9558148070876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7222222222222221E-2"/>
          <c:y val="0.16708333333333336"/>
          <c:w val="0.93888888888888888"/>
          <c:h val="0.77736111111111106"/>
        </c:manualLayout>
      </c:layout>
      <c:bubbleChart>
        <c:varyColors val="0"/>
        <c:ser>
          <c:idx val="1"/>
          <c:order val="1"/>
          <c:tx>
            <c:v>2021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4-45DF-B8B5-09673BC30321}"/>
              </c:ext>
            </c:extLst>
          </c:dPt>
          <c:dLbls>
            <c:dLbl>
              <c:idx val="5"/>
              <c:layout>
                <c:manualLayout>
                  <c:x val="-0.12773688848460729"/>
                  <c:y val="0.11677970338300858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4-45DF-B8B5-09673BC30321}"/>
                </c:ext>
              </c:extLst>
            </c:dLbl>
            <c:dLbl>
              <c:idx val="8"/>
              <c:layout>
                <c:manualLayout>
                  <c:x val="-9.8398476363739731E-2"/>
                  <c:y val="0.1248963642765903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4-45DF-B8B5-09673BC303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'4.SEGMENTATION'!$BA$401:$BA$409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xVal>
          <c:yVal>
            <c:numRef>
              <c:f>'4.SEGMENTATION'!$BB$401:$BB$409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yVal>
          <c:bubbleSize>
            <c:numRef>
              <c:f>'4.SEGMENTATION'!$BD$429:$BD$437</c:f>
              <c:numCache>
                <c:formatCode>0%</c:formatCode>
                <c:ptCount val="9"/>
                <c:pt idx="0">
                  <c:v>0.16106604866743918</c:v>
                </c:pt>
                <c:pt idx="1">
                  <c:v>0.13236473839023086</c:v>
                </c:pt>
                <c:pt idx="2">
                  <c:v>3.2444959443800693E-2</c:v>
                </c:pt>
                <c:pt idx="3">
                  <c:v>3.11970763882699E-2</c:v>
                </c:pt>
                <c:pt idx="4">
                  <c:v>0.10785274979944737</c:v>
                </c:pt>
                <c:pt idx="5">
                  <c:v>0.2280951956502362</c:v>
                </c:pt>
                <c:pt idx="6">
                  <c:v>1.4261520634637668E-3</c:v>
                </c:pt>
                <c:pt idx="7">
                  <c:v>1.3548444602905784E-2</c:v>
                </c:pt>
                <c:pt idx="8">
                  <c:v>0.29200463499420626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1F4-45DF-B8B5-09673BC30321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141021840"/>
        <c:axId val="2141027248"/>
        <c:extLst>
          <c:ext xmlns:c15="http://schemas.microsoft.com/office/drawing/2012/chart" uri="{02D57815-91ED-43cb-92C2-25804820EDAC}">
            <c15:filteredBubble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5"/>
                    <c:layout>
                      <c:manualLayout>
                        <c:x val="-0.13705676682111487"/>
                        <c:y val="0.11760706728910758"/>
                      </c:manualLayout>
                    </c:layout>
                    <c:dLblPos val="r"/>
                    <c:showLegendKey val="0"/>
                    <c:showVal val="0"/>
                    <c:showCatName val="0"/>
                    <c:showSerName val="0"/>
                    <c:showPercent val="0"/>
                    <c:showBubbleSiz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01F4-45DF-B8B5-09673BC30321}"/>
                      </c:ext>
                    </c:extLst>
                  </c:dLbl>
                  <c:dLbl>
                    <c:idx val="8"/>
                    <c:layout>
                      <c:manualLayout>
                        <c:x val="-0.10995082293413674"/>
                        <c:y val="0.12489636427659037"/>
                      </c:manualLayout>
                    </c:layout>
                    <c:dLblPos val="r"/>
                    <c:showLegendKey val="0"/>
                    <c:showVal val="0"/>
                    <c:showCatName val="0"/>
                    <c:showSerName val="0"/>
                    <c:showPercent val="0"/>
                    <c:showBubbleSiz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01F4-45DF-B8B5-09673BC30321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1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'4.SEGMENTATION'!$AW$401:$AW$409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'4.SEGMENTATION'!$AX$401:$AX$409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</c:numCache>
                  </c:numRef>
                </c:yVal>
                <c:bubbleSize>
                  <c:numRef>
                    <c:extLst>
                      <c:ext uri="{02D57815-91ED-43cb-92C2-25804820EDAC}">
                        <c15:formulaRef>
                          <c15:sqref>'4.SEGMENTATION'!$AZ$429:$AZ$437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0.15656435388186743</c:v>
                      </c:pt>
                      <c:pt idx="1">
                        <c:v>0.12346315879975926</c:v>
                      </c:pt>
                      <c:pt idx="2">
                        <c:v>2.1494282520849454E-2</c:v>
                      </c:pt>
                      <c:pt idx="3">
                        <c:v>2.9318201358438656E-2</c:v>
                      </c:pt>
                      <c:pt idx="4">
                        <c:v>0.12466683862092684</c:v>
                      </c:pt>
                      <c:pt idx="5">
                        <c:v>0.24340125526609921</c:v>
                      </c:pt>
                      <c:pt idx="6">
                        <c:v>2.5793139025019347E-4</c:v>
                      </c:pt>
                      <c:pt idx="7">
                        <c:v>8.68369013842318E-3</c:v>
                      </c:pt>
                      <c:pt idx="8">
                        <c:v>0.29215028802338577</c:v>
                      </c:pt>
                    </c:numCache>
                  </c:numRef>
                </c:bubbleSize>
                <c:bubble3D val="0"/>
                <c:extLst>
                  <c:ext xmlns:c16="http://schemas.microsoft.com/office/drawing/2014/chart" uri="{C3380CC4-5D6E-409C-BE32-E72D297353CC}">
                    <c16:uniqueId val="{00000007-01F4-45DF-B8B5-09673BC30321}"/>
                  </c:ext>
                </c:extLst>
              </c15:ser>
            </c15:filteredBubbleSeries>
          </c:ext>
        </c:extLst>
      </c:bubbleChart>
      <c:valAx>
        <c:axId val="214102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027248"/>
        <c:crosses val="autoZero"/>
        <c:crossBetween val="midCat"/>
      </c:valAx>
      <c:valAx>
        <c:axId val="214102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102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b="0"/>
              <a:t>ÉVOLUTION DU SCORE DE RÉGULARITÉ</a:t>
            </a:r>
          </a:p>
          <a:p>
            <a:pPr>
              <a:defRPr/>
            </a:pPr>
            <a:r>
              <a:rPr lang="fr-CA" sz="800"/>
              <a:t>EMPRUNTS (tous)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E-44FE-96A3-653C7CFA50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5E-44FE-96A3-653C7CFA50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5E-44FE-96A3-653C7CFA5013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'4.SEGMENTATION'!$C$349:$C$351</c:f>
              <c:numCache>
                <c:formatCode>0.0</c:formatCode>
                <c:ptCount val="3"/>
                <c:pt idx="0">
                  <c:v>32.038704837007799</c:v>
                </c:pt>
                <c:pt idx="1">
                  <c:v>33.129669920819097</c:v>
                </c:pt>
                <c:pt idx="2">
                  <c:v>55.055650416989003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E-44FE-96A3-653C7CFA5013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5E-44FE-96A3-653C7CFA50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5E-44FE-96A3-653C7CFA5013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'4.SEGMENTATION'!$D$349:$D$351</c:f>
              <c:numCache>
                <c:formatCode>0.0</c:formatCode>
                <c:ptCount val="3"/>
                <c:pt idx="0">
                  <c:v>31.714349137286</c:v>
                </c:pt>
                <c:pt idx="1">
                  <c:v>35.557997782263698</c:v>
                </c:pt>
                <c:pt idx="2">
                  <c:v>55.0316166264884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5E-44FE-96A3-653C7CFA5013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5E-44FE-96A3-653C7CFA50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75E-44FE-96A3-653C7CFA5013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'4.SEGMENTATION'!$E$349:$E$351</c:f>
              <c:numCache>
                <c:formatCode>0.0</c:formatCode>
                <c:ptCount val="3"/>
                <c:pt idx="0">
                  <c:v>31.8746559992403</c:v>
                </c:pt>
                <c:pt idx="1">
                  <c:v>36.856772790845497</c:v>
                </c:pt>
                <c:pt idx="2">
                  <c:v>55.545190600173498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5E-44FE-96A3-653C7CFA5013}"/>
            </c:ext>
          </c:extLst>
        </c:ser>
        <c:ser>
          <c:idx val="3"/>
          <c:order val="3"/>
          <c:tx>
            <c:v>2018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D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5E-44FE-96A3-653C7CFA5013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75E-44FE-96A3-653C7CFA5013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'4.SEGMENTATION'!$F$349:$F$351</c:f>
              <c:numCache>
                <c:formatCode>0.0</c:formatCode>
                <c:ptCount val="3"/>
                <c:pt idx="0">
                  <c:v>31.806946157059802</c:v>
                </c:pt>
                <c:pt idx="1">
                  <c:v>36.394043883634403</c:v>
                </c:pt>
                <c:pt idx="2">
                  <c:v>55.150967640590601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5E-44FE-96A3-653C7CFA5013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75E-44FE-96A3-653C7CFA50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75E-44FE-96A3-653C7CFA5013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'4.SEGMENTATION'!$G$349:$G$351</c:f>
              <c:numCache>
                <c:formatCode>0.0</c:formatCode>
                <c:ptCount val="3"/>
                <c:pt idx="0">
                  <c:v>32.048483927950102</c:v>
                </c:pt>
                <c:pt idx="1">
                  <c:v>36.637580300202202</c:v>
                </c:pt>
                <c:pt idx="2">
                  <c:v>55.755586688971199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75E-44FE-96A3-653C7CFA5013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25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75E-44FE-96A3-653C7CFA50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75E-44FE-96A3-653C7CFA5013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'4.SEGMENTATION'!$H$349:$H$351</c:f>
              <c:numCache>
                <c:formatCode>0.0</c:formatCode>
                <c:ptCount val="3"/>
                <c:pt idx="0">
                  <c:v>24.317610652364301</c:v>
                </c:pt>
                <c:pt idx="1">
                  <c:v>34.4707295032442</c:v>
                </c:pt>
                <c:pt idx="2">
                  <c:v>51.815321106991497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5E-44FE-96A3-653C7CFA5013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5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75E-44FE-96A3-653C7CFA50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75E-44FE-96A3-653C7CFA5013}"/>
              </c:ext>
            </c:extLst>
          </c:dPt>
          <c:cat>
            <c:strRef>
              <c:f>'4.SEGMENTATION'!$B$370:$B$372</c:f>
              <c:strCache>
                <c:ptCount val="3"/>
                <c:pt idx="0">
                  <c:v>PHYSIQUE</c:v>
                </c:pt>
                <c:pt idx="1">
                  <c:v>NUMÉRIQUE</c:v>
                </c:pt>
                <c:pt idx="2">
                  <c:v> HYBRIDE</c:v>
                </c:pt>
              </c:strCache>
            </c:strRef>
          </c:cat>
          <c:val>
            <c:numRef>
              <c:f>'4.SEGMENTATION'!$I$349:$I$351</c:f>
              <c:numCache>
                <c:formatCode>0.0</c:formatCode>
                <c:ptCount val="3"/>
                <c:pt idx="0">
                  <c:v>30.312458075152001</c:v>
                </c:pt>
                <c:pt idx="1">
                  <c:v>37.719805535821202</c:v>
                </c:pt>
                <c:pt idx="2">
                  <c:v>54.676039753988697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75E-44FE-96A3-653C7CFA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0697936"/>
        <c:axId val="1750707504"/>
      </c:barChart>
      <c:catAx>
        <c:axId val="175069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707504"/>
        <c:crosses val="autoZero"/>
        <c:auto val="1"/>
        <c:lblAlgn val="ctr"/>
        <c:lblOffset val="100"/>
        <c:noMultiLvlLbl val="0"/>
      </c:catAx>
      <c:valAx>
        <c:axId val="17507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69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</a:t>
            </a:r>
            <a:r>
              <a:rPr lang="fr-CA" baseline="0"/>
              <a:t> la collection </a:t>
            </a:r>
          </a:p>
          <a:p>
            <a:pPr>
              <a:defRPr/>
            </a:pPr>
            <a:r>
              <a:rPr lang="fr-CA"/>
              <a:t>selon la langue des livres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504-44EC-8582-BA1599CC9662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504-44EC-8582-BA1599CC9662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504-44EC-8582-BA1599CC96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'5.COLLECTION PHYSIQUE'!$B$12:$B$14</c:f>
              <c:strCache>
                <c:ptCount val="3"/>
                <c:pt idx="0">
                  <c:v>FRANCAIS</c:v>
                </c:pt>
                <c:pt idx="1">
                  <c:v>ANGLAIS</c:v>
                </c:pt>
                <c:pt idx="2">
                  <c:v>AUTRE</c:v>
                </c:pt>
              </c:strCache>
            </c:strRef>
          </c:cat>
          <c:val>
            <c:numRef>
              <c:f>'5.COLLECTION PHYSIQUE'!$P$12:$P$14</c:f>
              <c:numCache>
                <c:formatCode>0.0%</c:formatCode>
                <c:ptCount val="3"/>
                <c:pt idx="0">
                  <c:v>0.76537972593616033</c:v>
                </c:pt>
                <c:pt idx="1">
                  <c:v>0.20890515714845639</c:v>
                </c:pt>
                <c:pt idx="2">
                  <c:v>2.2893843993710132E-2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CD-47FB-882E-012E0BB028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7DCD-47FB-882E-012E0BB028A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DCD-47FB-882E-012E0BB028A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bg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4-7DCD-47FB-882E-012E0BB028A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'5.COLLECTION PHYSIQUE'!$B$12:$B$14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'5.COLLECTION PHYSIQUE'!$D$12:$D$14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0.77198802279288603</c:v>
                      </c:pt>
                      <c:pt idx="1">
                        <c:v>0.19798794704104908</c:v>
                      </c:pt>
                      <c:pt idx="2">
                        <c:v>2.5413689198629734E-2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DCD-47FB-882E-012E0BB028A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9504-44EC-8582-BA1599CC966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9504-44EC-8582-BA1599CC96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9504-44EC-8582-BA1599CC966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PHYSIQUE'!$B$12:$B$14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PHYSIQUE'!$F$12:$F$14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0.77601600649563029</c:v>
                      </c:pt>
                      <c:pt idx="1">
                        <c:v>0.19392197560193083</c:v>
                      </c:pt>
                      <c:pt idx="2">
                        <c:v>2.5639880844224278E-2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CD-47FB-882E-012E0BB028A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9504-44EC-8582-BA1599CC966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9504-44EC-8582-BA1599CC96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9504-44EC-8582-BA1599CC966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PHYSIQUE'!$B$12:$B$14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PHYSIQUE'!$H$12:$H$14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0.77016830703161798</c:v>
                      </c:pt>
                      <c:pt idx="1">
                        <c:v>0.19928239022326524</c:v>
                      </c:pt>
                      <c:pt idx="2">
                        <c:v>2.5278981776383533E-2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DCD-47FB-882E-012E0BB028A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504-44EC-8582-BA1599CC966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504-44EC-8582-BA1599CC96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504-44EC-8582-BA1599CC966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PHYSIQUE'!$B$12:$B$14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PHYSIQUE'!$J$12:$J$14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0.76926976851946094</c:v>
                      </c:pt>
                      <c:pt idx="1">
                        <c:v>0.19938211107847501</c:v>
                      </c:pt>
                      <c:pt idx="2">
                        <c:v>2.6157039174002521E-2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DCD-47FB-882E-012E0BB028A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504-44EC-8582-BA1599CC966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9504-44EC-8582-BA1599CC96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504-44EC-8582-BA1599CC966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PHYSIQUE'!$B$12:$B$14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PHYSIQUE'!$L$12:$L$14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0.7659390298153872</c:v>
                      </c:pt>
                      <c:pt idx="1">
                        <c:v>0.2028183584118918</c:v>
                      </c:pt>
                      <c:pt idx="2">
                        <c:v>2.6141659035180748E-2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DCD-47FB-882E-012E0BB028A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504-44EC-8582-BA1599CC9662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66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9504-44EC-8582-BA1599CC96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tx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9504-44EC-8582-BA1599CC966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PHYSIQUE'!$B$12:$B$14</c15:sqref>
                        </c15:formulaRef>
                      </c:ext>
                    </c:extLst>
                    <c:strCache>
                      <c:ptCount val="3"/>
                      <c:pt idx="0">
                        <c:v>FRANCAIS</c:v>
                      </c:pt>
                      <c:pt idx="1">
                        <c:v>ANGLAIS</c:v>
                      </c:pt>
                      <c:pt idx="2">
                        <c:v>AUTRE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PHYSIQUE'!$N$12:$N$14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0.76746142562421071</c:v>
                      </c:pt>
                      <c:pt idx="1">
                        <c:v>0.20639350177673535</c:v>
                      </c:pt>
                      <c:pt idx="2">
                        <c:v>2.3192671849138303E-2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CD-47FB-882E-012E0BB028A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</a:t>
            </a:r>
            <a:r>
              <a:rPr lang="fr-CA" baseline="0"/>
              <a:t> la collection </a:t>
            </a:r>
          </a:p>
          <a:p>
            <a:pPr>
              <a:defRPr/>
            </a:pPr>
            <a:r>
              <a:rPr lang="fr-CA"/>
              <a:t>selon le type des livres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3-4B6F-B3E2-20BA6032D3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C3-4B6F-B3E2-20BA6032D35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'5.COLLECTION PHYSIQUE'!$B$29:$B$30</c:f>
              <c:strCache>
                <c:ptCount val="2"/>
                <c:pt idx="0">
                  <c:v>LIVRE PAPIER</c:v>
                </c:pt>
                <c:pt idx="1">
                  <c:v>LIVRE AUDIO CD</c:v>
                </c:pt>
              </c:strCache>
            </c:strRef>
          </c:cat>
          <c:val>
            <c:numRef>
              <c:f>'5.COLLECTION PHYSIQUE'!$P$29:$P$30</c:f>
              <c:numCache>
                <c:formatCode>0.0%</c:formatCode>
                <c:ptCount val="2"/>
                <c:pt idx="0">
                  <c:v>0.99212269917990381</c:v>
                </c:pt>
                <c:pt idx="1">
                  <c:v>7.6135080601784253E-3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C3-4B6F-B3E2-20BA6032D35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A9C3-4B6F-B3E2-20BA6032D35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A9C3-4B6F-B3E2-20BA6032D3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'5.COLLECTION PHYSIQUE'!$B$29:$B$30</c15:sqref>
                        </c15:formulaRef>
                      </c:ext>
                    </c:extLst>
                    <c:strCache>
                      <c:ptCount val="2"/>
                      <c:pt idx="0">
                        <c:v>LIVRE PAPIER</c:v>
                      </c:pt>
                      <c:pt idx="1">
                        <c:v>LIVRE AUDIO CD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'5.COLLECTION PHYSIQUE'!$D$29:$D$30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0.99473209100320681</c:v>
                      </c:pt>
                      <c:pt idx="1">
                        <c:v>4.6881970221111192E-3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A9C3-4B6F-B3E2-20BA6032D355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A9C3-4B6F-B3E2-20BA6032D35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A9C3-4B6F-B3E2-20BA6032D3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PHYSIQUE'!$B$29:$B$30</c15:sqref>
                        </c15:formulaRef>
                      </c:ext>
                    </c:extLst>
                    <c:strCache>
                      <c:ptCount val="2"/>
                      <c:pt idx="0">
                        <c:v>LIVRE PAPIER</c:v>
                      </c:pt>
                      <c:pt idx="1">
                        <c:v>LIVRE AUDIO CD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PHYSIQUE'!$F$29:$F$30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0.99440665594444655</c:v>
                      </c:pt>
                      <c:pt idx="1">
                        <c:v>5.092881491087717E-3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9C3-4B6F-B3E2-20BA6032D355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A9C3-4B6F-B3E2-20BA6032D35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A9C3-4B6F-B3E2-20BA6032D3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PHYSIQUE'!$B$29:$B$30</c15:sqref>
                        </c15:formulaRef>
                      </c:ext>
                    </c:extLst>
                    <c:strCache>
                      <c:ptCount val="2"/>
                      <c:pt idx="0">
                        <c:v>LIVRE PAPIER</c:v>
                      </c:pt>
                      <c:pt idx="1">
                        <c:v>LIVRE AUDIO CD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PHYSIQUE'!$H$29:$H$30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0.99393543906702742</c:v>
                      </c:pt>
                      <c:pt idx="1">
                        <c:v>5.6923856733478613E-3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9C3-4B6F-B3E2-20BA6032D355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A9C3-4B6F-B3E2-20BA6032D35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A9C3-4B6F-B3E2-20BA6032D3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PHYSIQUE'!$B$29:$B$30</c15:sqref>
                        </c15:formulaRef>
                      </c:ext>
                    </c:extLst>
                    <c:strCache>
                      <c:ptCount val="2"/>
                      <c:pt idx="0">
                        <c:v>LIVRE PAPIER</c:v>
                      </c:pt>
                      <c:pt idx="1">
                        <c:v>LIVRE AUDIO CD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PHYSIQUE'!$J$29:$J$30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0.99309600737511594</c:v>
                      </c:pt>
                      <c:pt idx="1">
                        <c:v>6.5734307763744247E-3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9C3-4B6F-B3E2-20BA6032D355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A9C3-4B6F-B3E2-20BA6032D35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A9C3-4B6F-B3E2-20BA6032D3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PHYSIQUE'!$B$29:$B$30</c15:sqref>
                        </c15:formulaRef>
                      </c:ext>
                    </c:extLst>
                    <c:strCache>
                      <c:ptCount val="2"/>
                      <c:pt idx="0">
                        <c:v>LIVRE PAPIER</c:v>
                      </c:pt>
                      <c:pt idx="1">
                        <c:v>LIVRE AUDIO CD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PHYSIQUE'!$L$29:$L$30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0.99191046409405981</c:v>
                      </c:pt>
                      <c:pt idx="1">
                        <c:v>7.7807381617077285E-3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A9C3-4B6F-B3E2-20BA6032D355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A9C3-4B6F-B3E2-20BA6032D35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A9C3-4B6F-B3E2-20BA6032D3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PHYSIQUE'!$B$29:$B$30</c15:sqref>
                        </c15:formulaRef>
                      </c:ext>
                    </c:extLst>
                    <c:strCache>
                      <c:ptCount val="2"/>
                      <c:pt idx="0">
                        <c:v>LIVRE PAPIER</c:v>
                      </c:pt>
                      <c:pt idx="1">
                        <c:v>LIVRE AUDIO CD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PHYSIQUE'!$N$29:$N$30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0.99218020724657008</c:v>
                      </c:pt>
                      <c:pt idx="1">
                        <c:v>7.5393588064103668E-3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A9C3-4B6F-B3E2-20BA6032D35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050" baseline="0"/>
              <a:t>RÉPARTITION DES LIVRES PHYSIQUES SELON L'ORIGINE DE L'OUVRAGE</a:t>
            </a:r>
          </a:p>
          <a:p>
            <a:pPr>
              <a:defRPr sz="1100"/>
            </a:pPr>
            <a:r>
              <a:rPr lang="fr-CA" sz="1050" baseline="0"/>
              <a:t>                                        </a:t>
            </a:r>
            <a:endParaRPr lang="fr-CA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5016668652319424"/>
          <c:y val="0.25738560555259826"/>
          <c:w val="0.5106709701177311"/>
          <c:h val="0.65190130864897378"/>
        </c:manualLayout>
      </c:layout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FC42-4052-8DF9-DE68CF6B32A3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FC42-4052-8DF9-DE68CF6B32A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FC42-4052-8DF9-DE68CF6B32A3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FC42-4052-8DF9-DE68CF6B32A3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FC42-4052-8DF9-DE68CF6B32A3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'4.SEGMENTATION'!$B$230:$B$234</c:f>
              <c:strCache>
                <c:ptCount val="5"/>
                <c:pt idx="0">
                  <c:v>QUÉBÉCOIS</c:v>
                </c:pt>
                <c:pt idx="1">
                  <c:v>FRANÇAIS</c:v>
                </c:pt>
                <c:pt idx="2">
                  <c:v>CANADIEN</c:v>
                </c:pt>
                <c:pt idx="3">
                  <c:v>ANGLAIS/AMÉRICAIN</c:v>
                </c:pt>
                <c:pt idx="4">
                  <c:v>AUTRES</c:v>
                </c:pt>
              </c:strCache>
            </c:strRef>
          </c:cat>
          <c:val>
            <c:numRef>
              <c:f>'5.COLLECTION PHYSIQUE'!$P$46:$P$50</c:f>
              <c:numCache>
                <c:formatCode>0.0%</c:formatCode>
                <c:ptCount val="5"/>
                <c:pt idx="0">
                  <c:v>0.36150646245490031</c:v>
                </c:pt>
                <c:pt idx="1">
                  <c:v>0.39424295687362548</c:v>
                </c:pt>
                <c:pt idx="2">
                  <c:v>3.5672825884617794E-2</c:v>
                </c:pt>
                <c:pt idx="3">
                  <c:v>0.13521717534080246</c:v>
                </c:pt>
                <c:pt idx="4">
                  <c:v>6.7857413465217245E-2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FC42-4052-8DF9-DE68CF6B3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FC42-4052-8DF9-DE68CF6B32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FC42-4052-8DF9-DE68CF6B32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FC42-4052-8DF9-DE68CF6B32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FC42-4052-8DF9-DE68CF6B32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FC42-4052-8DF9-DE68CF6B32A3}"/>
                    </c:ext>
                  </c:extLst>
                </c:dPt>
                <c:dLbls>
                  <c:dLbl>
                    <c:idx val="3"/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7559834938101787"/>
                            <c:h val="0.12626879497832744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2-FC42-4052-8DF9-DE68CF6B32A3}"/>
                      </c:ext>
                    </c:extLst>
                  </c:dLbl>
                  <c:dLbl>
                    <c:idx val="4"/>
                    <c:layout>
                      <c:manualLayout>
                        <c:x val="3.7528403860108958E-2"/>
                        <c:y val="-1.2410942047520619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C42-4052-8DF9-DE68CF6B32A3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'5.COLLECTION PHYSIQUE'!$D$46:$D$50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0.36578142228282368</c:v>
                      </c:pt>
                      <c:pt idx="1">
                        <c:v>0.39674288143154141</c:v>
                      </c:pt>
                      <c:pt idx="2">
                        <c:v>3.784330311676725E-2</c:v>
                      </c:pt>
                      <c:pt idx="3">
                        <c:v>0.12122398134821435</c:v>
                      </c:pt>
                      <c:pt idx="4">
                        <c:v>7.0986836014106672E-2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FC42-4052-8DF9-DE68CF6B32A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FC42-4052-8DF9-DE68CF6B32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FC42-4052-8DF9-DE68CF6B32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FC42-4052-8DF9-DE68CF6B32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FC42-4052-8DF9-DE68CF6B32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FC42-4052-8DF9-DE68CF6B32A3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-1.1004126547455296E-2"/>
                        <c:y val="1.7016169730320146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4621733149931224"/>
                            <c:h val="0.12642669007901669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D-FC42-4052-8DF9-DE68CF6B32A3}"/>
                      </c:ext>
                    </c:extLst>
                  </c:dLbl>
                  <c:dLbl>
                    <c:idx val="4"/>
                    <c:layout>
                      <c:manualLayout>
                        <c:x val="3.0427384678703331E-2"/>
                        <c:y val="-1.9270115379563506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F-FC42-4052-8DF9-DE68CF6B32A3}"/>
                      </c:ext>
                    </c:extLst>
                  </c:dLbl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PHYSIQUE'!$F$46:$F$50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0.36962690619649491</c:v>
                      </c:pt>
                      <c:pt idx="1">
                        <c:v>0.3974949875870748</c:v>
                      </c:pt>
                      <c:pt idx="2">
                        <c:v>3.576542219001172E-2</c:v>
                      </c:pt>
                      <c:pt idx="3">
                        <c:v>0.11904260057792004</c:v>
                      </c:pt>
                      <c:pt idx="4">
                        <c:v>7.026722831995133E-2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FC42-4052-8DF9-DE68CF6B32A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FC42-4052-8DF9-DE68CF6B32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FC42-4052-8DF9-DE68CF6B32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FC42-4052-8DF9-DE68CF6B32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FC42-4052-8DF9-DE68CF6B32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FC42-4052-8DF9-DE68CF6B32A3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PHYSIQUE'!$H$46:$H$50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0.36540825530624138</c:v>
                      </c:pt>
                      <c:pt idx="1">
                        <c:v>0.39639957853396873</c:v>
                      </c:pt>
                      <c:pt idx="2">
                        <c:v>3.5115184750592686E-2</c:v>
                      </c:pt>
                      <c:pt idx="3">
                        <c:v>0.12528237425864286</c:v>
                      </c:pt>
                      <c:pt idx="4">
                        <c:v>7.0171499956097283E-2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FC42-4052-8DF9-DE68CF6B32A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FC42-4052-8DF9-DE68CF6B32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FC42-4052-8DF9-DE68CF6B32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FC42-4052-8DF9-DE68CF6B32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FC42-4052-8DF9-DE68CF6B32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FC42-4052-8DF9-DE68CF6B32A3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PHYSIQUE'!$J$46:$J$50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0.36405425867385566</c:v>
                      </c:pt>
                      <c:pt idx="1">
                        <c:v>0.39813411892665307</c:v>
                      </c:pt>
                      <c:pt idx="2">
                        <c:v>3.4473432424336717E-2</c:v>
                      </c:pt>
                      <c:pt idx="3">
                        <c:v>0.1264239121267729</c:v>
                      </c:pt>
                      <c:pt idx="4">
                        <c:v>7.0261357126031307E-2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FC42-4052-8DF9-DE68CF6B32A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FC42-4052-8DF9-DE68CF6B32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FC42-4052-8DF9-DE68CF6B32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FC42-4052-8DF9-DE68CF6B32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FC42-4052-8DF9-DE68CF6B32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FC42-4052-8DF9-DE68CF6B32A3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PHYSIQUE'!$L$46:$L$50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0.36984995324609155</c:v>
                      </c:pt>
                      <c:pt idx="1">
                        <c:v>0.39208049585197779</c:v>
                      </c:pt>
                      <c:pt idx="2">
                        <c:v>3.4671231726652235E-2</c:v>
                      </c:pt>
                      <c:pt idx="3">
                        <c:v>0.12833537751006729</c:v>
                      </c:pt>
                      <c:pt idx="4">
                        <c:v>6.9012435864156008E-2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FC42-4052-8DF9-DE68CF6B32A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5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FC42-4052-8DF9-DE68CF6B32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FC42-4052-8DF9-DE68CF6B32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FC42-4052-8DF9-DE68CF6B32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FC42-4052-8DF9-DE68CF6B32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FC42-4052-8DF9-DE68CF6B32A3}"/>
                    </c:ext>
                  </c:extLst>
                </c:dPt>
                <c:dLbls>
                  <c:numFmt formatCode="0.0%" sourceLinked="0"/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'4.SEGMENTATION'!$B$230:$B$234</c15:sqref>
                        </c15:formulaRef>
                      </c:ext>
                    </c:extLst>
                    <c:strCache>
                      <c:ptCount val="5"/>
                      <c:pt idx="0">
                        <c:v>QUÉBÉCOIS</c:v>
                      </c:pt>
                      <c:pt idx="1">
                        <c:v>FRANÇAIS</c:v>
                      </c:pt>
                      <c:pt idx="2">
                        <c:v>CANADIEN</c:v>
                      </c:pt>
                      <c:pt idx="3">
                        <c:v>ANGLAIS/AMÉRICAIN</c:v>
                      </c:pt>
                      <c:pt idx="4">
                        <c:v>AUTRES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PHYSIQUE'!$N$46:$N$50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0.36907460719636653</c:v>
                      </c:pt>
                      <c:pt idx="1">
                        <c:v>0.3901738298256211</c:v>
                      </c:pt>
                      <c:pt idx="2">
                        <c:v>3.542194523105404E-2</c:v>
                      </c:pt>
                      <c:pt idx="3">
                        <c:v>0.13149998823354067</c:v>
                      </c:pt>
                      <c:pt idx="4">
                        <c:v>6.8499423443493537E-2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C-FC42-4052-8DF9-DE68CF6B32A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100"/>
              <a:t>RÉPARTITION DES LIVRES</a:t>
            </a:r>
            <a:r>
              <a:rPr lang="fr-CA" sz="1100" baseline="0"/>
              <a:t> SELON L'ANCIENNETÉ DE L'OUVRAGE</a:t>
            </a:r>
            <a:endParaRPr lang="fr-CA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'5.COLLECTION PHYSIQUE'!$D$70:$D$76</c:f>
              <c:numCache>
                <c:formatCode>0.0%</c:formatCode>
                <c:ptCount val="7"/>
                <c:pt idx="0">
                  <c:v>2.0234157344982281E-2</c:v>
                </c:pt>
                <c:pt idx="1">
                  <c:v>4.7985632401585737E-2</c:v>
                </c:pt>
                <c:pt idx="2">
                  <c:v>0.10122865271149492</c:v>
                </c:pt>
                <c:pt idx="3">
                  <c:v>0.14811062293260613</c:v>
                </c:pt>
                <c:pt idx="4">
                  <c:v>0.18202956005016455</c:v>
                </c:pt>
                <c:pt idx="5">
                  <c:v>0.28468592446700164</c:v>
                </c:pt>
                <c:pt idx="6">
                  <c:v>0.2136096592009023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B-441C-9000-DEE0DE68277B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'5.COLLECTION PHYSIQUE'!$F$70:$F$76</c:f>
              <c:numCache>
                <c:formatCode>0.0%</c:formatCode>
                <c:ptCount val="7"/>
                <c:pt idx="0">
                  <c:v>2.3775086724347919E-2</c:v>
                </c:pt>
                <c:pt idx="1">
                  <c:v>4.5606468219069697E-2</c:v>
                </c:pt>
                <c:pt idx="2">
                  <c:v>9.3324846928021649E-2</c:v>
                </c:pt>
                <c:pt idx="3">
                  <c:v>0.145393719713968</c:v>
                </c:pt>
                <c:pt idx="4">
                  <c:v>0.17774415979915045</c:v>
                </c:pt>
                <c:pt idx="5">
                  <c:v>0.29386185779595042</c:v>
                </c:pt>
                <c:pt idx="6">
                  <c:v>0.21850382459306267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B-441C-9000-DEE0DE68277B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'5.COLLECTION PHYSIQUE'!$H$70:$H$76</c:f>
              <c:numCache>
                <c:formatCode>0.0%</c:formatCode>
                <c:ptCount val="7"/>
                <c:pt idx="0">
                  <c:v>2.140157411176832E-2</c:v>
                </c:pt>
                <c:pt idx="1">
                  <c:v>4.7301180583826243E-2</c:v>
                </c:pt>
                <c:pt idx="2">
                  <c:v>9.1007327761680121E-2</c:v>
                </c:pt>
                <c:pt idx="3">
                  <c:v>0.14370455071561419</c:v>
                </c:pt>
                <c:pt idx="4">
                  <c:v>0.1793784972500938</c:v>
                </c:pt>
                <c:pt idx="5">
                  <c:v>0.29652988976428235</c:v>
                </c:pt>
                <c:pt idx="6">
                  <c:v>0.21959737222315348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B-441C-9000-DEE0DE68277B}"/>
            </c:ext>
          </c:extLst>
        </c:ser>
        <c:ser>
          <c:idx val="3"/>
          <c:order val="3"/>
          <c:tx>
            <c:v>2018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'5.COLLECTION PHYSIQUE'!$J$70:$J$76</c:f>
              <c:numCache>
                <c:formatCode>0.0%</c:formatCode>
                <c:ptCount val="7"/>
                <c:pt idx="0">
                  <c:v>2.1083254085734755E-2</c:v>
                </c:pt>
                <c:pt idx="1">
                  <c:v>4.4416461398422029E-2</c:v>
                </c:pt>
                <c:pt idx="2">
                  <c:v>9.8330032561796163E-2</c:v>
                </c:pt>
                <c:pt idx="3">
                  <c:v>0.14216873776751518</c:v>
                </c:pt>
                <c:pt idx="4">
                  <c:v>0.17984018643300501</c:v>
                </c:pt>
                <c:pt idx="5">
                  <c:v>0.30090919049183917</c:v>
                </c:pt>
                <c:pt idx="6">
                  <c:v>0.21225269659947826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B-441C-9000-DEE0DE68277B}"/>
            </c:ext>
          </c:extLst>
        </c:ser>
        <c:ser>
          <c:idx val="4"/>
          <c:order val="4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'5.COLLECTION PHYSIQUE'!$L$70:$L$76</c:f>
              <c:numCache>
                <c:formatCode>0.0%</c:formatCode>
                <c:ptCount val="7"/>
                <c:pt idx="0">
                  <c:v>2.1005966551414342E-2</c:v>
                </c:pt>
                <c:pt idx="1">
                  <c:v>4.1299768305192532E-2</c:v>
                </c:pt>
                <c:pt idx="2">
                  <c:v>8.9352557279569075E-2</c:v>
                </c:pt>
                <c:pt idx="3">
                  <c:v>0.13882388589151357</c:v>
                </c:pt>
                <c:pt idx="4">
                  <c:v>0.18074221467812177</c:v>
                </c:pt>
                <c:pt idx="5">
                  <c:v>0.31427311423490051</c:v>
                </c:pt>
                <c:pt idx="6">
                  <c:v>0.21359250470675312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B-441C-9000-DEE0DE68277B}"/>
            </c:ext>
          </c:extLst>
        </c:ser>
        <c:ser>
          <c:idx val="5"/>
          <c:order val="5"/>
          <c:tx>
            <c:v>2020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'5.COLLECTION PHYSIQUE'!$N$70:$N$76</c:f>
              <c:numCache>
                <c:formatCode>0.0%</c:formatCode>
                <c:ptCount val="7"/>
                <c:pt idx="0">
                  <c:v>1.4510005412571286E-2</c:v>
                </c:pt>
                <c:pt idx="1">
                  <c:v>4.0853146743436278E-2</c:v>
                </c:pt>
                <c:pt idx="2">
                  <c:v>7.7691969783732481E-2</c:v>
                </c:pt>
                <c:pt idx="3">
                  <c:v>0.13798428785466069</c:v>
                </c:pt>
                <c:pt idx="4">
                  <c:v>0.18338713220009256</c:v>
                </c:pt>
                <c:pt idx="5">
                  <c:v>0.32695362446168447</c:v>
                </c:pt>
                <c:pt idx="6">
                  <c:v>0.21735297809085274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EB-441C-9000-DEE0DE68277B}"/>
            </c:ext>
          </c:extLst>
        </c:ser>
        <c:ser>
          <c:idx val="6"/>
          <c:order val="6"/>
          <c:tx>
            <c:v>2021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'4.SEGMENTATION'!$B$269:$B$275</c:f>
              <c:strCache>
                <c:ptCount val="7"/>
                <c:pt idx="0">
                  <c:v>NOUVEAU | An en cours</c:v>
                </c:pt>
                <c:pt idx="1">
                  <c:v>TRÈS RÉCENT | An précédent</c:v>
                </c:pt>
                <c:pt idx="2">
                  <c:v>RÉCENT | 2-3 ans</c:v>
                </c:pt>
                <c:pt idx="3">
                  <c:v>COURANT |4-6 ans</c:v>
                </c:pt>
                <c:pt idx="4">
                  <c:v>MOINS COURANT |7-10 ans</c:v>
                </c:pt>
                <c:pt idx="5">
                  <c:v>ANCIEN| 11-20 ans</c:v>
                </c:pt>
                <c:pt idx="6">
                  <c:v>TRÈS ANCIEN| 21 ans et plus</c:v>
                </c:pt>
              </c:strCache>
            </c:strRef>
          </c:cat>
          <c:val>
            <c:numRef>
              <c:f>'5.COLLECTION PHYSIQUE'!$P$70:$P$76</c:f>
              <c:numCache>
                <c:formatCode>0.0%</c:formatCode>
                <c:ptCount val="7"/>
                <c:pt idx="0">
                  <c:v>1.9618884942391217E-2</c:v>
                </c:pt>
                <c:pt idx="1">
                  <c:v>3.4123744996590336E-2</c:v>
                </c:pt>
                <c:pt idx="2">
                  <c:v>7.9525098197322591E-2</c:v>
                </c:pt>
                <c:pt idx="3">
                  <c:v>0.12903394788315664</c:v>
                </c:pt>
                <c:pt idx="4">
                  <c:v>0.17645864767857694</c:v>
                </c:pt>
                <c:pt idx="5">
                  <c:v>0.33727962313181875</c:v>
                </c:pt>
                <c:pt idx="6">
                  <c:v>0.22311441964189666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EB-441C-9000-DEE0DE68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822255"/>
        <c:axId val="603823087"/>
      </c:barChart>
      <c:catAx>
        <c:axId val="60382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3087"/>
        <c:crosses val="autoZero"/>
        <c:auto val="1"/>
        <c:lblAlgn val="ctr"/>
        <c:lblOffset val="100"/>
        <c:noMultiLvlLbl val="0"/>
      </c:catAx>
      <c:valAx>
        <c:axId val="603823087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82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baseline="0"/>
              <a:t>Proportion des livres physiques selon la classification Dewey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497407685587475"/>
          <c:y val="0.23649435124957205"/>
          <c:w val="0.56884985367243968"/>
          <c:h val="0.75434463083418923"/>
        </c:manualLayout>
      </c:layout>
      <c:pieChart>
        <c:varyColors val="1"/>
        <c:ser>
          <c:idx val="6"/>
          <c:order val="6"/>
          <c:tx>
            <c:v>2021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B-4731-BEB4-B5F4F04004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9B-4731-BEB4-B5F4F04004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9B-4731-BEB4-B5F4F04004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B-4731-BEB4-B5F4F04004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9B-4731-BEB4-B5F4F04004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9B-4731-BEB4-B5F4F04004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EBC2-4E74-9CD4-F8DE7CC819A2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BC2-4E74-9CD4-F8DE7CC819A2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BC2-4E74-9CD4-F8DE7CC819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EBC2-4E74-9CD4-F8DE7CC819A2}"/>
              </c:ext>
            </c:extLst>
          </c:dPt>
          <c:dLbls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7A64B9-3142-440D-974C-7FB21D41A2D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AE92DBC2-35A2-471E-8D02-D65A78B9C10F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4-EBC2-4E74-9CD4-F8DE7CC819A2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5-EBC2-4E74-9CD4-F8DE7CC819A2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3-EBC2-4E74-9CD4-F8DE7CC819A2}"/>
                </c:ext>
              </c:extLst>
            </c:dLbl>
            <c:dLbl>
              <c:idx val="9"/>
              <c:layout>
                <c:manualLayout>
                  <c:x val="0.13622074026832301"/>
                  <c:y val="0.17615388363281109"/>
                </c:manualLayout>
              </c:layout>
              <c:tx>
                <c:rich>
                  <a:bodyPr/>
                  <a:lstStyle/>
                  <a:p>
                    <a:fld id="{0205C2E2-08D7-4DF9-9044-8A370B35293C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 DE CATÉGORIE]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2CB83A79-2406-4119-B079-CE57809963EE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6-EBC2-4E74-9CD4-F8DE7CC819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'5.COLLECTION PHYSIQUE'!$B$88:$B$97</c:f>
              <c:strCache>
                <c:ptCount val="10"/>
                <c:pt idx="0">
                  <c:v>000.GÉNÉRALITÉS</c:v>
                </c:pt>
                <c:pt idx="1">
                  <c:v>100.PHILOSOPHIE ET PSYCHOLOGIE</c:v>
                </c:pt>
                <c:pt idx="2">
                  <c:v>200.RELIGION</c:v>
                </c:pt>
                <c:pt idx="3">
                  <c:v>300.SCIENCES SOCIALES</c:v>
                </c:pt>
                <c:pt idx="4">
                  <c:v>400.LANGUES</c:v>
                </c:pt>
                <c:pt idx="5">
                  <c:v>500.SCIENCES NATURELLES ET MATHÉMATIQUES</c:v>
                </c:pt>
                <c:pt idx="6">
                  <c:v>600.TECHNOLOGIE</c:v>
                </c:pt>
                <c:pt idx="7">
                  <c:v>700.ARTS</c:v>
                </c:pt>
                <c:pt idx="8">
                  <c:v>800.LITTÉRATURE</c:v>
                </c:pt>
                <c:pt idx="9">
                  <c:v>900.GÉOGRAPHIE ET HISTOIRE</c:v>
                </c:pt>
              </c:strCache>
            </c:strRef>
          </c:cat>
          <c:val>
            <c:numRef>
              <c:f>'5.COLLECTION PHYSIQUE'!$P$88:$P$97</c:f>
              <c:numCache>
                <c:formatCode>0.0%</c:formatCode>
                <c:ptCount val="10"/>
                <c:pt idx="0">
                  <c:v>2.141304988395925E-2</c:v>
                </c:pt>
                <c:pt idx="1">
                  <c:v>4.3883141678227086E-2</c:v>
                </c:pt>
                <c:pt idx="2">
                  <c:v>3.4329540766738914E-2</c:v>
                </c:pt>
                <c:pt idx="3">
                  <c:v>0.12965133519360236</c:v>
                </c:pt>
                <c:pt idx="4">
                  <c:v>2.8215535522688517E-2</c:v>
                </c:pt>
                <c:pt idx="5">
                  <c:v>2.7148203823872497E-2</c:v>
                </c:pt>
                <c:pt idx="6">
                  <c:v>0.10953386322626028</c:v>
                </c:pt>
                <c:pt idx="7">
                  <c:v>0.11145711824183061</c:v>
                </c:pt>
                <c:pt idx="8">
                  <c:v>0.27856796077906792</c:v>
                </c:pt>
                <c:pt idx="9">
                  <c:v>0.12157946382718393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BC2-4E74-9CD4-F8DE7CC819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2015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EBC2-4E74-9CD4-F8DE7CC819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EBC2-4E74-9CD4-F8DE7CC819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EBC2-4E74-9CD4-F8DE7CC819A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EBC2-4E74-9CD4-F8DE7CC819A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EBC2-4E74-9CD4-F8DE7CC819A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EBC2-4E74-9CD4-F8DE7CC819A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EBC2-4E74-9CD4-F8DE7CC819A2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FFF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EBC2-4E74-9CD4-F8DE7CC819A2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EBC2-4E74-9CD4-F8DE7CC819A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EBC2-4E74-9CD4-F8DE7CC819A2}"/>
                    </c:ext>
                  </c:extLst>
                </c:dPt>
                <c:dLbls>
                  <c:dLbl>
                    <c:idx val="2"/>
                    <c:layout>
                      <c:manualLayout>
                        <c:x val="6.2443745060795627E-2"/>
                        <c:y val="5.043494338802347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BC2-4E74-9CD4-F8DE7CC819A2}"/>
                      </c:ext>
                    </c:extLst>
                  </c:dLbl>
                  <c:dLbl>
                    <c:idx val="6"/>
                    <c:layout>
                      <c:manualLayout>
                        <c:x val="-3.9118037165924921E-2"/>
                        <c:y val="-4.4300136548362234E-3"/>
                      </c:manualLayout>
                    </c:layout>
                    <c:tx>
                      <c:rich>
                        <a:bodyPr rot="0" spcFirstLastPara="1" vertOverflow="ellipsis" vert="horz" wrap="square" anchor="ctr" anchorCtr="1"/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chemeClr val="bg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122B186-0C25-4D9D-BB8F-46F8DF2CB5EE}" type="CATEGORYNAME">
                            <a:rPr lang="en-US">
                              <a:solidFill>
                                <a:sysClr val="windowText" lastClr="000000"/>
                              </a:solidFill>
                            </a:rPr>
                            <a:pPr>
                              <a:defRPr b="0">
                                <a:solidFill>
                                  <a:schemeClr val="bg1"/>
                                </a:solidFill>
                              </a:defRPr>
                            </a:pPr>
                            <a:t>[NOM DE CATÉGORIE]</a:t>
                          </a:fld>
                          <a:r>
                            <a:rPr lang="en-US" baseline="0"/>
                            <a:t>
</a:t>
                          </a:r>
                          <a:fld id="{91FA9526-79F7-455C-AF74-407F9DA3F87A}" type="PERCENTAGE">
                            <a:rPr lang="en-US" baseline="0">
                              <a:solidFill>
                                <a:sysClr val="windowText" lastClr="000000"/>
                              </a:solidFill>
                            </a:rPr>
                            <a:pPr>
                              <a:defRPr b="0">
                                <a:solidFill>
                                  <a:schemeClr val="bg1"/>
                                </a:solidFill>
                              </a:defRPr>
                            </a:pPr>
                            <a:t>[POURCENTAGE]</a:t>
                          </a:fld>
                          <a:endParaRPr lang="en-US" baseline="0"/>
                        </a:p>
                      </c:rich>
                    </c:tx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D-EBC2-4E74-9CD4-F8DE7CC819A2}"/>
                      </c:ext>
                    </c:extLst>
                  </c:dLbl>
                  <c:dLbl>
                    <c:idx val="8"/>
                    <c:tx>
                      <c:rich>
                        <a:bodyPr/>
                        <a:lstStyle/>
                        <a:p>
                          <a:fld id="{017CBA76-B33A-44D5-90B1-F4C16CE73D97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92E057C7-AC25-4F27-807E-9DA54F393911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1-EBC2-4E74-9CD4-F8DE7CC819A2}"/>
                      </c:ext>
                    </c:extLst>
                  </c:dLbl>
                  <c:dLbl>
                    <c:idx val="9"/>
                    <c:layout>
                      <c:manualLayout>
                        <c:x val="0.12289119654683174"/>
                        <c:y val="0.17913870839991056"/>
                      </c:manualLayout>
                    </c:layout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BC2-4E74-9CD4-F8DE7CC819A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'5.COLLECTION PHYSIQUE'!$B$88:$B$97</c15:sqref>
                        </c15:formulaRef>
                      </c:ext>
                    </c:extLst>
                    <c:strCache>
                      <c:ptCount val="10"/>
                      <c:pt idx="0">
                        <c:v>000.GÉNÉRALITÉS</c:v>
                      </c:pt>
                      <c:pt idx="1">
                        <c:v>100.PHILOSOPHIE ET PSYCHOLOGIE</c:v>
                      </c:pt>
                      <c:pt idx="2">
                        <c:v>200.RELIGION</c:v>
                      </c:pt>
                      <c:pt idx="3">
                        <c:v>300.SCIENCES SOCIALES</c:v>
                      </c:pt>
                      <c:pt idx="4">
                        <c:v>400.LANGUES</c:v>
                      </c:pt>
                      <c:pt idx="5">
                        <c:v>500.SCIENCES NATURELLES ET MATHÉMATIQUES</c:v>
                      </c:pt>
                      <c:pt idx="6">
                        <c:v>600.TECHNOLOGIE</c:v>
                      </c:pt>
                      <c:pt idx="7">
                        <c:v>700.ARTS</c:v>
                      </c:pt>
                      <c:pt idx="8">
                        <c:v>800.LITTÉRATURE</c:v>
                      </c:pt>
                      <c:pt idx="9">
                        <c:v>900.GÉOGRAPHIE ET HISTOIRE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'5.COLLECTION PHYSIQUE'!$D$88:$D$97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2.4178513412283581E-2</c:v>
                      </c:pt>
                      <c:pt idx="1">
                        <c:v>4.3595182183167942E-2</c:v>
                      </c:pt>
                      <c:pt idx="2">
                        <c:v>3.8241000260922996E-2</c:v>
                      </c:pt>
                      <c:pt idx="3">
                        <c:v>0.13229742696260385</c:v>
                      </c:pt>
                      <c:pt idx="4">
                        <c:v>2.7563147572995311E-2</c:v>
                      </c:pt>
                      <c:pt idx="5">
                        <c:v>2.8576328392630187E-2</c:v>
                      </c:pt>
                      <c:pt idx="6">
                        <c:v>0.10935724566320733</c:v>
                      </c:pt>
                      <c:pt idx="7">
                        <c:v>0.10640818456514237</c:v>
                      </c:pt>
                      <c:pt idx="8">
                        <c:v>0.2688601031908357</c:v>
                      </c:pt>
                      <c:pt idx="9">
                        <c:v>0.12761028204933969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EBC2-4E74-9CD4-F8DE7CC819A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2016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729B-4731-BEB4-B5F4F040047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729B-4731-BEB4-B5F4F040047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729B-4731-BEB4-B5F4F040047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729B-4731-BEB4-B5F4F040047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729B-4731-BEB4-B5F4F040047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729B-4731-BEB4-B5F4F040047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EBC2-4E74-9CD4-F8DE7CC819A2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FFF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EBC2-4E74-9CD4-F8DE7CC819A2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EBC2-4E74-9CD4-F8DE7CC819A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EBC2-4E74-9CD4-F8DE7CC819A2}"/>
                    </c:ext>
                  </c:extLst>
                </c:dPt>
                <c:dLbls>
                  <c:dLbl>
                    <c:idx val="6"/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B-EBC2-4E74-9CD4-F8DE7CC819A2}"/>
                      </c:ext>
                    </c:extLst>
                  </c:dLbl>
                  <c:dLbl>
                    <c:idx val="8"/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8-EBC2-4E74-9CD4-F8DE7CC819A2}"/>
                      </c:ext>
                    </c:extLst>
                  </c:dLbl>
                  <c:dLbl>
                    <c:idx val="9"/>
                    <c:layout>
                      <c:manualLayout>
                        <c:x val="0.13643674814332127"/>
                        <c:y val="0.19328002158788379"/>
                      </c:manualLayout>
                    </c:layout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9-EBC2-4E74-9CD4-F8DE7CC819A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PHYSIQUE'!$B$88:$B$97</c15:sqref>
                        </c15:formulaRef>
                      </c:ext>
                    </c:extLst>
                    <c:strCache>
                      <c:ptCount val="10"/>
                      <c:pt idx="0">
                        <c:v>000.GÉNÉRALITÉS</c:v>
                      </c:pt>
                      <c:pt idx="1">
                        <c:v>100.PHILOSOPHIE ET PSYCHOLOGIE</c:v>
                      </c:pt>
                      <c:pt idx="2">
                        <c:v>200.RELIGION</c:v>
                      </c:pt>
                      <c:pt idx="3">
                        <c:v>300.SCIENCES SOCIALES</c:v>
                      </c:pt>
                      <c:pt idx="4">
                        <c:v>400.LANGUES</c:v>
                      </c:pt>
                      <c:pt idx="5">
                        <c:v>500.SCIENCES NATURELLES ET MATHÉMATIQUES</c:v>
                      </c:pt>
                      <c:pt idx="6">
                        <c:v>600.TECHNOLOGIE</c:v>
                      </c:pt>
                      <c:pt idx="7">
                        <c:v>700.ARTS</c:v>
                      </c:pt>
                      <c:pt idx="8">
                        <c:v>800.LITTÉRATURE</c:v>
                      </c:pt>
                      <c:pt idx="9">
                        <c:v>900.GÉOGRAPHIE ET HISTOIRE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PHYSIQUE'!$F$88:$F$97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2.4540316828105646E-2</c:v>
                      </c:pt>
                      <c:pt idx="1">
                        <c:v>4.4973102732920156E-2</c:v>
                      </c:pt>
                      <c:pt idx="2">
                        <c:v>3.8828419213193938E-2</c:v>
                      </c:pt>
                      <c:pt idx="3">
                        <c:v>0.13435135586937719</c:v>
                      </c:pt>
                      <c:pt idx="4">
                        <c:v>2.8100661503526601E-2</c:v>
                      </c:pt>
                      <c:pt idx="5">
                        <c:v>2.904759482052395E-2</c:v>
                      </c:pt>
                      <c:pt idx="6">
                        <c:v>0.11530159099333513</c:v>
                      </c:pt>
                      <c:pt idx="7">
                        <c:v>9.9440457933629531E-2</c:v>
                      </c:pt>
                      <c:pt idx="8">
                        <c:v>0.25950333762845118</c:v>
                      </c:pt>
                      <c:pt idx="9">
                        <c:v>0.13019813956675724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BC2-4E74-9CD4-F8DE7CC819A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2017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729B-4731-BEB4-B5F4F040047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729B-4731-BEB4-B5F4F040047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729B-4731-BEB4-B5F4F040047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729B-4731-BEB4-B5F4F040047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729B-4731-BEB4-B5F4F040047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729B-4731-BEB4-B5F4F040047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EBC2-4E74-9CD4-F8DE7CC819A2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FFF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EBC2-4E74-9CD4-F8DE7CC819A2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EBC2-4E74-9CD4-F8DE7CC819A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EBC2-4E74-9CD4-F8DE7CC819A2}"/>
                    </c:ext>
                  </c:extLst>
                </c:dPt>
                <c:dLbls>
                  <c:dLbl>
                    <c:idx val="6"/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F-EBC2-4E74-9CD4-F8DE7CC819A2}"/>
                      </c:ext>
                    </c:extLst>
                  </c:dLbl>
                  <c:dLbl>
                    <c:idx val="8"/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D-EBC2-4E74-9CD4-F8DE7CC819A2}"/>
                      </c:ext>
                    </c:extLst>
                  </c:dLbl>
                  <c:dLbl>
                    <c:idx val="9"/>
                    <c:layout>
                      <c:manualLayout>
                        <c:x val="0.1288211072136648"/>
                        <c:y val="0.17843660245687107"/>
                      </c:manualLayout>
                    </c:layout>
                    <c:tx>
                      <c:rich>
                        <a:bodyPr/>
                        <a:lstStyle/>
                        <a:p>
                          <a:fld id="{4FC03EEC-2594-4442-AA36-F916E415BA90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70CDABDF-1D7C-468A-B93F-126066146CB4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0-EBC2-4E74-9CD4-F8DE7CC819A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PHYSIQUE'!$B$88:$B$97</c15:sqref>
                        </c15:formulaRef>
                      </c:ext>
                    </c:extLst>
                    <c:strCache>
                      <c:ptCount val="10"/>
                      <c:pt idx="0">
                        <c:v>000.GÉNÉRALITÉS</c:v>
                      </c:pt>
                      <c:pt idx="1">
                        <c:v>100.PHILOSOPHIE ET PSYCHOLOGIE</c:v>
                      </c:pt>
                      <c:pt idx="2">
                        <c:v>200.RELIGION</c:v>
                      </c:pt>
                      <c:pt idx="3">
                        <c:v>300.SCIENCES SOCIALES</c:v>
                      </c:pt>
                      <c:pt idx="4">
                        <c:v>400.LANGUES</c:v>
                      </c:pt>
                      <c:pt idx="5">
                        <c:v>500.SCIENCES NATURELLES ET MATHÉMATIQUES</c:v>
                      </c:pt>
                      <c:pt idx="6">
                        <c:v>600.TECHNOLOGIE</c:v>
                      </c:pt>
                      <c:pt idx="7">
                        <c:v>700.ARTS</c:v>
                      </c:pt>
                      <c:pt idx="8">
                        <c:v>800.LITTÉRATURE</c:v>
                      </c:pt>
                      <c:pt idx="9">
                        <c:v>900.GÉOGRAPHIE ET HISTOIRE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PHYSIQUE'!$H$88:$H$97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2.2017209862943716E-2</c:v>
                      </c:pt>
                      <c:pt idx="1">
                        <c:v>4.4317791773430079E-2</c:v>
                      </c:pt>
                      <c:pt idx="2">
                        <c:v>3.7447017409420726E-2</c:v>
                      </c:pt>
                      <c:pt idx="3">
                        <c:v>0.13046189643749451</c:v>
                      </c:pt>
                      <c:pt idx="4">
                        <c:v>2.7018127828731531E-2</c:v>
                      </c:pt>
                      <c:pt idx="5">
                        <c:v>2.6967240594841832E-2</c:v>
                      </c:pt>
                      <c:pt idx="6">
                        <c:v>0.11315225460379798</c:v>
                      </c:pt>
                      <c:pt idx="7">
                        <c:v>0.11229814730557086</c:v>
                      </c:pt>
                      <c:pt idx="8">
                        <c:v>0.26425241664471533</c:v>
                      </c:pt>
                      <c:pt idx="9">
                        <c:v>0.12564856278486874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EBC2-4E74-9CD4-F8DE7CC819A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2018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EBC2-4E74-9CD4-F8DE7CC819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729B-4731-BEB4-B5F4F040047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729B-4731-BEB4-B5F4F040047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729B-4731-BEB4-B5F4F040047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729B-4731-BEB4-B5F4F040047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729B-4731-BEB4-B5F4F040047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BC2-4E74-9CD4-F8DE7CC819A2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FFF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BC2-4E74-9CD4-F8DE7CC819A2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EBC2-4E74-9CD4-F8DE7CC819A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EBC2-4E74-9CD4-F8DE7CC819A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0.19362504101561598"/>
                        <c:y val="1.9189979623936065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BC2-4E74-9CD4-F8DE7CC819A2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1DAB2564-02C9-46B9-8460-04367296CE1A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91EC052C-02D9-4728-9EE6-84CD2E03F5DB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3-EBC2-4E74-9CD4-F8DE7CC819A2}"/>
                      </c:ext>
                    </c:extLst>
                  </c:dLbl>
                  <c:dLbl>
                    <c:idx val="8"/>
                    <c:tx>
                      <c:rich>
                        <a:bodyPr/>
                        <a:lstStyle/>
                        <a:p>
                          <a:fld id="{88C13EB0-C290-4E72-9A93-6C3CC23B3AE4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FC263C34-88F1-445E-9C2F-6223AB04288E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2-EBC2-4E74-9CD4-F8DE7CC819A2}"/>
                      </c:ext>
                    </c:extLst>
                  </c:dLbl>
                  <c:dLbl>
                    <c:idx val="9"/>
                    <c:layout>
                      <c:manualLayout>
                        <c:x val="0.13668760196135521"/>
                        <c:y val="0.18933223728182558"/>
                      </c:manualLayout>
                    </c:layout>
                    <c:tx>
                      <c:rich>
                        <a:bodyPr/>
                        <a:lstStyle/>
                        <a:p>
                          <a:fld id="{A1B6607D-D66B-4DDD-9E0E-F7486F6640B4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8482C561-2F89-48E2-BBAA-E1F2C94A6AA1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4-EBC2-4E74-9CD4-F8DE7CC819A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PHYSIQUE'!$B$88:$B$97</c15:sqref>
                        </c15:formulaRef>
                      </c:ext>
                    </c:extLst>
                    <c:strCache>
                      <c:ptCount val="10"/>
                      <c:pt idx="0">
                        <c:v>000.GÉNÉRALITÉS</c:v>
                      </c:pt>
                      <c:pt idx="1">
                        <c:v>100.PHILOSOPHIE ET PSYCHOLOGIE</c:v>
                      </c:pt>
                      <c:pt idx="2">
                        <c:v>200.RELIGION</c:v>
                      </c:pt>
                      <c:pt idx="3">
                        <c:v>300.SCIENCES SOCIALES</c:v>
                      </c:pt>
                      <c:pt idx="4">
                        <c:v>400.LANGUES</c:v>
                      </c:pt>
                      <c:pt idx="5">
                        <c:v>500.SCIENCES NATURELLES ET MATHÉMATIQUES</c:v>
                      </c:pt>
                      <c:pt idx="6">
                        <c:v>600.TECHNOLOGIE</c:v>
                      </c:pt>
                      <c:pt idx="7">
                        <c:v>700.ARTS</c:v>
                      </c:pt>
                      <c:pt idx="8">
                        <c:v>800.LITTÉRATURE</c:v>
                      </c:pt>
                      <c:pt idx="9">
                        <c:v>900.GÉOGRAPHIE ET HISTOIRE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PHYSIQUE'!$J$88:$J$97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2.1294581015280489E-2</c:v>
                      </c:pt>
                      <c:pt idx="1">
                        <c:v>4.3753398922232657E-2</c:v>
                      </c:pt>
                      <c:pt idx="2">
                        <c:v>3.628328277966647E-2</c:v>
                      </c:pt>
                      <c:pt idx="3">
                        <c:v>0.12856723249936747</c:v>
                      </c:pt>
                      <c:pt idx="4">
                        <c:v>2.7631480732897302E-2</c:v>
                      </c:pt>
                      <c:pt idx="5">
                        <c:v>2.599999806122083E-2</c:v>
                      </c:pt>
                      <c:pt idx="6">
                        <c:v>0.11205271152807789</c:v>
                      </c:pt>
                      <c:pt idx="7">
                        <c:v>0.11457215505968046</c:v>
                      </c:pt>
                      <c:pt idx="8">
                        <c:v>0.26857810905051199</c:v>
                      </c:pt>
                      <c:pt idx="9">
                        <c:v>0.12460049031725214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EBC2-4E74-9CD4-F8DE7CC819A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2019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729B-4731-BEB4-B5F4F040047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729B-4731-BEB4-B5F4F040047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729B-4731-BEB4-B5F4F040047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729B-4731-BEB4-B5F4F040047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729B-4731-BEB4-B5F4F040047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729B-4731-BEB4-B5F4F040047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EBC2-4E74-9CD4-F8DE7CC819A2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FFF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C2-4E74-9CD4-F8DE7CC819A2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EBC2-4E74-9CD4-F8DE7CC819A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C2-4E74-9CD4-F8DE7CC819A2}"/>
                    </c:ext>
                  </c:extLst>
                </c:dPt>
                <c:dLbls>
                  <c:dLbl>
                    <c:idx val="6"/>
                    <c:tx>
                      <c:rich>
                        <a:bodyPr/>
                        <a:lstStyle/>
                        <a:p>
                          <a:fld id="{8E0A77E5-A8D0-4306-8329-62ACBB07D230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F6953D27-CD05-4ADD-AE35-71807A928FF6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A-EBC2-4E74-9CD4-F8DE7CC819A2}"/>
                      </c:ext>
                    </c:extLst>
                  </c:dLbl>
                  <c:dLbl>
                    <c:idx val="8"/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28-EBC2-4E74-9CD4-F8DE7CC819A2}"/>
                      </c:ext>
                    </c:extLst>
                  </c:dLbl>
                  <c:dLbl>
                    <c:idx val="9"/>
                    <c:layout>
                      <c:manualLayout>
                        <c:x val="0.13154907316261594"/>
                        <c:y val="0.18008667635289693"/>
                      </c:manualLayout>
                    </c:layout>
                    <c:tx>
                      <c:rich>
                        <a:bodyPr/>
                        <a:lstStyle/>
                        <a:p>
                          <a:fld id="{5D6F6ACC-2FA1-4461-B6DB-8B3DE596753C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782F9BDB-D78B-4899-85BD-665D6FD58ABD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B-EBC2-4E74-9CD4-F8DE7CC819A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PHYSIQUE'!$B$88:$B$97</c15:sqref>
                        </c15:formulaRef>
                      </c:ext>
                    </c:extLst>
                    <c:strCache>
                      <c:ptCount val="10"/>
                      <c:pt idx="0">
                        <c:v>000.GÉNÉRALITÉS</c:v>
                      </c:pt>
                      <c:pt idx="1">
                        <c:v>100.PHILOSOPHIE ET PSYCHOLOGIE</c:v>
                      </c:pt>
                      <c:pt idx="2">
                        <c:v>200.RELIGION</c:v>
                      </c:pt>
                      <c:pt idx="3">
                        <c:v>300.SCIENCES SOCIALES</c:v>
                      </c:pt>
                      <c:pt idx="4">
                        <c:v>400.LANGUES</c:v>
                      </c:pt>
                      <c:pt idx="5">
                        <c:v>500.SCIENCES NATURELLES ET MATHÉMATIQUES</c:v>
                      </c:pt>
                      <c:pt idx="6">
                        <c:v>600.TECHNOLOGIE</c:v>
                      </c:pt>
                      <c:pt idx="7">
                        <c:v>700.ARTS</c:v>
                      </c:pt>
                      <c:pt idx="8">
                        <c:v>800.LITTÉRATURE</c:v>
                      </c:pt>
                      <c:pt idx="9">
                        <c:v>900.GÉOGRAPHIE ET HISTOIRE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PHYSIQUE'!$L$88:$L$97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2.1080271008620283E-2</c:v>
                      </c:pt>
                      <c:pt idx="1">
                        <c:v>4.4233346875401078E-2</c:v>
                      </c:pt>
                      <c:pt idx="2">
                        <c:v>3.5705704169831036E-2</c:v>
                      </c:pt>
                      <c:pt idx="3">
                        <c:v>0.12873488459166807</c:v>
                      </c:pt>
                      <c:pt idx="4">
                        <c:v>2.7896981212552241E-2</c:v>
                      </c:pt>
                      <c:pt idx="5">
                        <c:v>2.5915850684710747E-2</c:v>
                      </c:pt>
                      <c:pt idx="6">
                        <c:v>0.10970811858219376</c:v>
                      </c:pt>
                      <c:pt idx="7">
                        <c:v>0.11004297113609585</c:v>
                      </c:pt>
                      <c:pt idx="8">
                        <c:v>0.27537521338406623</c:v>
                      </c:pt>
                      <c:pt idx="9">
                        <c:v>0.12403922889343294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EBC2-4E74-9CD4-F8DE7CC819A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2020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EBC2-4E74-9CD4-F8DE7CC819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729B-4731-BEB4-B5F4F040047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729B-4731-BEB4-B5F4F040047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729B-4731-BEB4-B5F4F040047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729B-4731-BEB4-B5F4F040047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729B-4731-BEB4-B5F4F040047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C2-4E74-9CD4-F8DE7CC819A2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FFF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EBC2-4E74-9CD4-F8DE7CC819A2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C2-4E74-9CD4-F8DE7CC819A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EBC2-4E74-9CD4-F8DE7CC819A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0.16905449184540233"/>
                        <c:y val="6.4928558846347488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BC2-4E74-9CD4-F8DE7CC819A2}"/>
                      </c:ext>
                    </c:extLst>
                  </c:dLbl>
                  <c:dLbl>
                    <c:idx val="6"/>
                    <c:layout>
                      <c:manualLayout>
                        <c:x val="-0.15925067358039754"/>
                        <c:y val="-0.15154844343612148"/>
                      </c:manualLayout>
                    </c:layout>
                    <c:tx>
                      <c:rich>
                        <a:bodyPr/>
                        <a:lstStyle/>
                        <a:p>
                          <a:fld id="{CE100D21-FFB6-4619-9B57-8BFBE10EC9EC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/>
                            <a:t>
</a:t>
                          </a:r>
                          <a:fld id="{2F272C9D-B9A1-41EC-AD31-76BE9A8265BE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/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F-EBC2-4E74-9CD4-F8DE7CC819A2}"/>
                      </c:ext>
                    </c:extLst>
                  </c:dLbl>
                  <c:dLbl>
                    <c:idx val="8"/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2D-EBC2-4E74-9CD4-F8DE7CC819A2}"/>
                      </c:ext>
                    </c:extLst>
                  </c:dLbl>
                  <c:dLbl>
                    <c:idx val="9"/>
                    <c:layout>
                      <c:manualLayout>
                        <c:x val="0.12086329206353608"/>
                        <c:y val="0.17691295760254558"/>
                      </c:manualLayout>
                    </c:layout>
                    <c:tx>
                      <c:rich>
                        <a:bodyPr/>
                        <a:lstStyle/>
                        <a:p>
                          <a:fld id="{B60AEE80-7566-41BB-B318-1BB74812275A}" type="CATEGORYNAME">
                            <a:rPr lang="en-US">
                              <a:solidFill>
                                <a:schemeClr val="bg1"/>
                              </a:solidFill>
                            </a:rPr>
                            <a:pPr/>
                            <a:t>[NOM DE CATÉGORIE]</a:t>
                          </a:fld>
                          <a:r>
                            <a:rPr lang="en-US" baseline="0">
                              <a:solidFill>
                                <a:schemeClr val="bg1"/>
                              </a:solidFill>
                            </a:rPr>
                            <a:t>
</a:t>
                          </a:r>
                          <a:fld id="{CBECD46A-315B-452D-B5F3-93D759DC856C}" type="PERCENTAGE">
                            <a:rPr lang="en-US" baseline="0">
                              <a:solidFill>
                                <a:schemeClr val="bg1"/>
                              </a:solidFill>
                            </a:rPr>
                            <a:pPr/>
                            <a:t>[POURCENTAGE]</a:t>
                          </a:fld>
                          <a:endParaRPr lang="en-US" baseline="0">
                            <a:solidFill>
                              <a:schemeClr val="bg1"/>
                            </a:solidFill>
                          </a:endParaRPr>
                        </a:p>
                      </c:rich>
                    </c:tx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E-EBC2-4E74-9CD4-F8DE7CC819A2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PHYSIQUE'!$B$88:$B$97</c15:sqref>
                        </c15:formulaRef>
                      </c:ext>
                    </c:extLst>
                    <c:strCache>
                      <c:ptCount val="10"/>
                      <c:pt idx="0">
                        <c:v>000.GÉNÉRALITÉS</c:v>
                      </c:pt>
                      <c:pt idx="1">
                        <c:v>100.PHILOSOPHIE ET PSYCHOLOGIE</c:v>
                      </c:pt>
                      <c:pt idx="2">
                        <c:v>200.RELIGION</c:v>
                      </c:pt>
                      <c:pt idx="3">
                        <c:v>300.SCIENCES SOCIALES</c:v>
                      </c:pt>
                      <c:pt idx="4">
                        <c:v>400.LANGUES</c:v>
                      </c:pt>
                      <c:pt idx="5">
                        <c:v>500.SCIENCES NATURELLES ET MATHÉMATIQUES</c:v>
                      </c:pt>
                      <c:pt idx="6">
                        <c:v>600.TECHNOLOGIE</c:v>
                      </c:pt>
                      <c:pt idx="7">
                        <c:v>700.ARTS</c:v>
                      </c:pt>
                      <c:pt idx="8">
                        <c:v>800.LITTÉRATURE</c:v>
                      </c:pt>
                      <c:pt idx="9">
                        <c:v>900.GÉOGRAPHIE ET HISTOIRE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'5.COLLECTION PHYSIQUE'!$N$88:$N$97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2.1334551815564672E-2</c:v>
                      </c:pt>
                      <c:pt idx="1">
                        <c:v>4.328095951553565E-2</c:v>
                      </c:pt>
                      <c:pt idx="2">
                        <c:v>3.472478251661032E-2</c:v>
                      </c:pt>
                      <c:pt idx="3">
                        <c:v>0.12966540111859806</c:v>
                      </c:pt>
                      <c:pt idx="4">
                        <c:v>2.8401291172802223E-2</c:v>
                      </c:pt>
                      <c:pt idx="5">
                        <c:v>2.656082082820185E-2</c:v>
                      </c:pt>
                      <c:pt idx="6">
                        <c:v>0.10821318470987834</c:v>
                      </c:pt>
                      <c:pt idx="7">
                        <c:v>0.11023897678869793</c:v>
                      </c:pt>
                      <c:pt idx="8">
                        <c:v>0.27818851436684683</c:v>
                      </c:pt>
                      <c:pt idx="9">
                        <c:v>0.12272515119900221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EBC2-4E74-9CD4-F8DE7CC819A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Moyenne d'âge selon le type d'emprunteur, 2015 et 2021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Moyenne d'âge selon le type d'emprunteur, 2015 et 2021</a:t>
          </a:r>
        </a:p>
      </cx:txPr>
    </cx:title>
    <cx:plotArea>
      <cx:plotAreaRegion>
        <cx:plotSurface>
          <cx:spPr>
            <a:effectLst>
              <a:softEdge rad="0"/>
            </a:effectLst>
          </cx:spPr>
        </cx:plotSurface>
        <cx:series layoutId="boxWhisker" uniqueId="{5F28F210-6859-434D-A743-7531247A4905}">
          <cx:spPr>
            <a:ln cap="flat">
              <a:solidFill>
                <a:schemeClr val="bg1"/>
              </a:solidFill>
            </a:ln>
          </cx:spPr>
          <cx:dataId val="0"/>
          <cx:layoutPr>
            <cx:visibility meanLine="0" meanMarker="1" nonoutliers="0" outliers="0"/>
            <cx:statistics quartileMethod="exclusive"/>
          </cx:layoutPr>
        </cx:series>
      </cx:plotAreaRegion>
      <cx:axis id="0">
        <cx:catScaling gapWidth="1"/>
        <cx:tickLabels/>
        <cx:numFmt formatCode="# 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/>
            </a:pPr>
            <a:endParaRPr lang="fr-FR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 max="60" min="0"/>
        <cx:majorGridlines/>
        <cx:tickLabels/>
        <cx:numFmt formatCode="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fr-FR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18" Type="http://schemas.openxmlformats.org/officeDocument/2006/relationships/chart" Target="../charts/chart27.xml"/><Relationship Id="rId26" Type="http://schemas.openxmlformats.org/officeDocument/2006/relationships/chart" Target="../charts/chart35.xml"/><Relationship Id="rId3" Type="http://schemas.openxmlformats.org/officeDocument/2006/relationships/chart" Target="../charts/chart12.xml"/><Relationship Id="rId21" Type="http://schemas.openxmlformats.org/officeDocument/2006/relationships/chart" Target="../charts/chart30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17" Type="http://schemas.openxmlformats.org/officeDocument/2006/relationships/chart" Target="../charts/chart26.xml"/><Relationship Id="rId25" Type="http://schemas.openxmlformats.org/officeDocument/2006/relationships/chart" Target="../charts/chart34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20" Type="http://schemas.openxmlformats.org/officeDocument/2006/relationships/chart" Target="../charts/chart29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24" Type="http://schemas.openxmlformats.org/officeDocument/2006/relationships/chart" Target="../charts/chart33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23" Type="http://schemas.openxmlformats.org/officeDocument/2006/relationships/chart" Target="../charts/chart32.xml"/><Relationship Id="rId10" Type="http://schemas.openxmlformats.org/officeDocument/2006/relationships/chart" Target="../charts/chart19.xml"/><Relationship Id="rId19" Type="http://schemas.openxmlformats.org/officeDocument/2006/relationships/chart" Target="../charts/chart28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Relationship Id="rId22" Type="http://schemas.openxmlformats.org/officeDocument/2006/relationships/chart" Target="../charts/chart31.xml"/><Relationship Id="rId27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3.xml"/><Relationship Id="rId3" Type="http://schemas.openxmlformats.org/officeDocument/2006/relationships/chart" Target="../charts/chart39.xml"/><Relationship Id="rId21" Type="http://schemas.openxmlformats.org/officeDocument/2006/relationships/chart" Target="../charts/chart56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2.xml"/><Relationship Id="rId2" Type="http://schemas.openxmlformats.org/officeDocument/2006/relationships/chart" Target="../charts/chart38.xml"/><Relationship Id="rId16" Type="http://schemas.openxmlformats.org/officeDocument/2006/relationships/chart" Target="../charts/chart51.xml"/><Relationship Id="rId20" Type="http://schemas.openxmlformats.org/officeDocument/2006/relationships/chart" Target="../charts/chart55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microsoft.com/office/2014/relationships/chartEx" Target="../charts/chartEx1.xml"/><Relationship Id="rId10" Type="http://schemas.openxmlformats.org/officeDocument/2006/relationships/chart" Target="../charts/chart46.xml"/><Relationship Id="rId19" Type="http://schemas.openxmlformats.org/officeDocument/2006/relationships/chart" Target="../charts/chart54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13" Type="http://schemas.openxmlformats.org/officeDocument/2006/relationships/chart" Target="../charts/chart70.xml"/><Relationship Id="rId18" Type="http://schemas.openxmlformats.org/officeDocument/2006/relationships/chart" Target="../charts/chart75.xml"/><Relationship Id="rId26" Type="http://schemas.openxmlformats.org/officeDocument/2006/relationships/chart" Target="../charts/chart83.xml"/><Relationship Id="rId3" Type="http://schemas.openxmlformats.org/officeDocument/2006/relationships/chart" Target="../charts/chart60.xml"/><Relationship Id="rId21" Type="http://schemas.openxmlformats.org/officeDocument/2006/relationships/chart" Target="../charts/chart78.xml"/><Relationship Id="rId7" Type="http://schemas.openxmlformats.org/officeDocument/2006/relationships/chart" Target="../charts/chart64.xml"/><Relationship Id="rId12" Type="http://schemas.openxmlformats.org/officeDocument/2006/relationships/chart" Target="../charts/chart69.xml"/><Relationship Id="rId17" Type="http://schemas.openxmlformats.org/officeDocument/2006/relationships/chart" Target="../charts/chart74.xml"/><Relationship Id="rId25" Type="http://schemas.openxmlformats.org/officeDocument/2006/relationships/chart" Target="../charts/chart82.xml"/><Relationship Id="rId2" Type="http://schemas.openxmlformats.org/officeDocument/2006/relationships/chart" Target="../charts/chart59.xml"/><Relationship Id="rId16" Type="http://schemas.openxmlformats.org/officeDocument/2006/relationships/chart" Target="../charts/chart73.xml"/><Relationship Id="rId20" Type="http://schemas.openxmlformats.org/officeDocument/2006/relationships/chart" Target="../charts/chart77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24" Type="http://schemas.openxmlformats.org/officeDocument/2006/relationships/chart" Target="../charts/chart81.xml"/><Relationship Id="rId5" Type="http://schemas.openxmlformats.org/officeDocument/2006/relationships/chart" Target="../charts/chart62.xml"/><Relationship Id="rId15" Type="http://schemas.openxmlformats.org/officeDocument/2006/relationships/chart" Target="../charts/chart72.xml"/><Relationship Id="rId23" Type="http://schemas.openxmlformats.org/officeDocument/2006/relationships/chart" Target="../charts/chart80.xml"/><Relationship Id="rId10" Type="http://schemas.openxmlformats.org/officeDocument/2006/relationships/chart" Target="../charts/chart67.xml"/><Relationship Id="rId19" Type="http://schemas.openxmlformats.org/officeDocument/2006/relationships/chart" Target="../charts/chart76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Relationship Id="rId14" Type="http://schemas.openxmlformats.org/officeDocument/2006/relationships/chart" Target="../charts/chart71.xml"/><Relationship Id="rId22" Type="http://schemas.openxmlformats.org/officeDocument/2006/relationships/chart" Target="../charts/chart7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142873</xdr:colOff>
      <xdr:row>9</xdr:row>
      <xdr:rowOff>1</xdr:rowOff>
    </xdr:from>
    <xdr:to>
      <xdr:col>23</xdr:col>
      <xdr:colOff>39686</xdr:colOff>
      <xdr:row>23</xdr:row>
      <xdr:rowOff>150812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119061</xdr:colOff>
      <xdr:row>8</xdr:row>
      <xdr:rowOff>179386</xdr:rowOff>
    </xdr:from>
    <xdr:to>
      <xdr:col>29</xdr:col>
      <xdr:colOff>725487</xdr:colOff>
      <xdr:row>23</xdr:row>
      <xdr:rowOff>182562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142875</xdr:colOff>
      <xdr:row>8</xdr:row>
      <xdr:rowOff>182565</xdr:rowOff>
    </xdr:from>
    <xdr:to>
      <xdr:col>35</xdr:col>
      <xdr:colOff>492125</xdr:colOff>
      <xdr:row>23</xdr:row>
      <xdr:rowOff>174625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284162</xdr:colOff>
      <xdr:row>40</xdr:row>
      <xdr:rowOff>11906</xdr:rowOff>
    </xdr:from>
    <xdr:to>
      <xdr:col>23</xdr:col>
      <xdr:colOff>495300</xdr:colOff>
      <xdr:row>55</xdr:row>
      <xdr:rowOff>132556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448468</xdr:colOff>
      <xdr:row>60</xdr:row>
      <xdr:rowOff>73025</xdr:rowOff>
    </xdr:from>
    <xdr:to>
      <xdr:col>22</xdr:col>
      <xdr:colOff>365125</xdr:colOff>
      <xdr:row>70</xdr:row>
      <xdr:rowOff>150813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390525</xdr:colOff>
      <xdr:row>74</xdr:row>
      <xdr:rowOff>95250</xdr:rowOff>
    </xdr:from>
    <xdr:to>
      <xdr:col>28</xdr:col>
      <xdr:colOff>717549</xdr:colOff>
      <xdr:row>95</xdr:row>
      <xdr:rowOff>180975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119063</xdr:colOff>
      <xdr:row>24</xdr:row>
      <xdr:rowOff>134938</xdr:rowOff>
    </xdr:from>
    <xdr:to>
      <xdr:col>26</xdr:col>
      <xdr:colOff>492126</xdr:colOff>
      <xdr:row>34</xdr:row>
      <xdr:rowOff>95250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565547</xdr:colOff>
      <xdr:row>103</xdr:row>
      <xdr:rowOff>165495</xdr:rowOff>
    </xdr:from>
    <xdr:to>
      <xdr:col>24</xdr:col>
      <xdr:colOff>502841</xdr:colOff>
      <xdr:row>118</xdr:row>
      <xdr:rowOff>118664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690563</xdr:colOff>
      <xdr:row>8</xdr:row>
      <xdr:rowOff>174626</xdr:rowOff>
    </xdr:from>
    <xdr:to>
      <xdr:col>41</xdr:col>
      <xdr:colOff>563563</xdr:colOff>
      <xdr:row>23</xdr:row>
      <xdr:rowOff>158750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7141</xdr:colOff>
      <xdr:row>169</xdr:row>
      <xdr:rowOff>0</xdr:rowOff>
    </xdr:from>
    <xdr:to>
      <xdr:col>34</xdr:col>
      <xdr:colOff>466724</xdr:colOff>
      <xdr:row>191</xdr:row>
      <xdr:rowOff>196850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694002</xdr:colOff>
      <xdr:row>292</xdr:row>
      <xdr:rowOff>178593</xdr:rowOff>
    </xdr:from>
    <xdr:to>
      <xdr:col>36</xdr:col>
      <xdr:colOff>734309</xdr:colOff>
      <xdr:row>308</xdr:row>
      <xdr:rowOff>26987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260279</xdr:colOff>
      <xdr:row>293</xdr:row>
      <xdr:rowOff>0</xdr:rowOff>
    </xdr:from>
    <xdr:to>
      <xdr:col>30</xdr:col>
      <xdr:colOff>363816</xdr:colOff>
      <xdr:row>308</xdr:row>
      <xdr:rowOff>35717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336362</xdr:colOff>
      <xdr:row>293</xdr:row>
      <xdr:rowOff>37986</xdr:rowOff>
    </xdr:from>
    <xdr:to>
      <xdr:col>23</xdr:col>
      <xdr:colOff>464685</xdr:colOff>
      <xdr:row>308</xdr:row>
      <xdr:rowOff>11905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44943</xdr:colOff>
      <xdr:row>235</xdr:row>
      <xdr:rowOff>22036</xdr:rowOff>
    </xdr:from>
    <xdr:to>
      <xdr:col>31</xdr:col>
      <xdr:colOff>488156</xdr:colOff>
      <xdr:row>250</xdr:row>
      <xdr:rowOff>35719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27542</xdr:colOff>
      <xdr:row>217</xdr:row>
      <xdr:rowOff>174424</xdr:rowOff>
    </xdr:from>
    <xdr:to>
      <xdr:col>31</xdr:col>
      <xdr:colOff>476249</xdr:colOff>
      <xdr:row>233</xdr:row>
      <xdr:rowOff>83343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575734</xdr:colOff>
      <xdr:row>200</xdr:row>
      <xdr:rowOff>183093</xdr:rowOff>
    </xdr:from>
    <xdr:to>
      <xdr:col>31</xdr:col>
      <xdr:colOff>476251</xdr:colOff>
      <xdr:row>216</xdr:row>
      <xdr:rowOff>26989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20638</xdr:colOff>
      <xdr:row>270</xdr:row>
      <xdr:rowOff>84137</xdr:rowOff>
    </xdr:from>
    <xdr:to>
      <xdr:col>29</xdr:col>
      <xdr:colOff>35719</xdr:colOff>
      <xdr:row>283</xdr:row>
      <xdr:rowOff>59531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18253</xdr:colOff>
      <xdr:row>256</xdr:row>
      <xdr:rowOff>11905</xdr:rowOff>
    </xdr:from>
    <xdr:to>
      <xdr:col>29</xdr:col>
      <xdr:colOff>71436</xdr:colOff>
      <xdr:row>269</xdr:row>
      <xdr:rowOff>101939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9</xdr:row>
      <xdr:rowOff>0</xdr:rowOff>
    </xdr:from>
    <xdr:to>
      <xdr:col>23</xdr:col>
      <xdr:colOff>96385</xdr:colOff>
      <xdr:row>23</xdr:row>
      <xdr:rowOff>7484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9</xdr:row>
      <xdr:rowOff>0</xdr:rowOff>
    </xdr:from>
    <xdr:to>
      <xdr:col>31</xdr:col>
      <xdr:colOff>559025</xdr:colOff>
      <xdr:row>22</xdr:row>
      <xdr:rowOff>178706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0</xdr:colOff>
      <xdr:row>9</xdr:row>
      <xdr:rowOff>0</xdr:rowOff>
    </xdr:from>
    <xdr:to>
      <xdr:col>39</xdr:col>
      <xdr:colOff>506867</xdr:colOff>
      <xdr:row>22</xdr:row>
      <xdr:rowOff>136524</xdr:rowOff>
    </xdr:to>
    <xdr:graphicFrame macro="">
      <xdr:nvGraphicFramePr>
        <xdr:cNvPr id="32" name="Graphiqu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27781</xdr:colOff>
      <xdr:row>29</xdr:row>
      <xdr:rowOff>794</xdr:rowOff>
    </xdr:from>
    <xdr:to>
      <xdr:col>22</xdr:col>
      <xdr:colOff>492125</xdr:colOff>
      <xdr:row>44</xdr:row>
      <xdr:rowOff>61119</xdr:rowOff>
    </xdr:to>
    <xdr:graphicFrame macro="">
      <xdr:nvGraphicFramePr>
        <xdr:cNvPr id="33" name="Graphiqu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198436</xdr:colOff>
      <xdr:row>29</xdr:row>
      <xdr:rowOff>13493</xdr:rowOff>
    </xdr:from>
    <xdr:to>
      <xdr:col>28</xdr:col>
      <xdr:colOff>662781</xdr:colOff>
      <xdr:row>44</xdr:row>
      <xdr:rowOff>13493</xdr:rowOff>
    </xdr:to>
    <xdr:graphicFrame macro="">
      <xdr:nvGraphicFramePr>
        <xdr:cNvPr id="34" name="Graphiqu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203201</xdr:colOff>
      <xdr:row>29</xdr:row>
      <xdr:rowOff>26987</xdr:rowOff>
    </xdr:from>
    <xdr:to>
      <xdr:col>34</xdr:col>
      <xdr:colOff>639763</xdr:colOff>
      <xdr:row>44</xdr:row>
      <xdr:rowOff>28575</xdr:rowOff>
    </xdr:to>
    <xdr:graphicFrame macro="">
      <xdr:nvGraphicFramePr>
        <xdr:cNvPr id="35" name="Graphiqu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182562</xdr:colOff>
      <xdr:row>29</xdr:row>
      <xdr:rowOff>39686</xdr:rowOff>
    </xdr:from>
    <xdr:to>
      <xdr:col>41</xdr:col>
      <xdr:colOff>117473</xdr:colOff>
      <xdr:row>44</xdr:row>
      <xdr:rowOff>26986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29370</xdr:colOff>
      <xdr:row>58</xdr:row>
      <xdr:rowOff>8731</xdr:rowOff>
    </xdr:from>
    <xdr:to>
      <xdr:col>26</xdr:col>
      <xdr:colOff>354012</xdr:colOff>
      <xdr:row>77</xdr:row>
      <xdr:rowOff>123012</xdr:rowOff>
    </xdr:to>
    <xdr:graphicFrame macro="">
      <xdr:nvGraphicFramePr>
        <xdr:cNvPr id="37" name="Graphiqu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354807</xdr:colOff>
      <xdr:row>57</xdr:row>
      <xdr:rowOff>190500</xdr:rowOff>
    </xdr:from>
    <xdr:to>
      <xdr:col>34</xdr:col>
      <xdr:colOff>420807</xdr:colOff>
      <xdr:row>77</xdr:row>
      <xdr:rowOff>105550</xdr:rowOff>
    </xdr:to>
    <xdr:graphicFrame macro="">
      <xdr:nvGraphicFramePr>
        <xdr:cNvPr id="38" name="Graphiqu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23813</xdr:colOff>
      <xdr:row>79</xdr:row>
      <xdr:rowOff>7143</xdr:rowOff>
    </xdr:from>
    <xdr:to>
      <xdr:col>23</xdr:col>
      <xdr:colOff>356012</xdr:colOff>
      <xdr:row>93</xdr:row>
      <xdr:rowOff>109018</xdr:rowOff>
    </xdr:to>
    <xdr:graphicFrame macro="">
      <xdr:nvGraphicFramePr>
        <xdr:cNvPr id="39" name="Graphiqu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126352</xdr:colOff>
      <xdr:row>79</xdr:row>
      <xdr:rowOff>16667</xdr:rowOff>
    </xdr:from>
    <xdr:to>
      <xdr:col>29</xdr:col>
      <xdr:colOff>633177</xdr:colOff>
      <xdr:row>93</xdr:row>
      <xdr:rowOff>118542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30</xdr:col>
      <xdr:colOff>91846</xdr:colOff>
      <xdr:row>79</xdr:row>
      <xdr:rowOff>31751</xdr:rowOff>
    </xdr:from>
    <xdr:to>
      <xdr:col>35</xdr:col>
      <xdr:colOff>601846</xdr:colOff>
      <xdr:row>93</xdr:row>
      <xdr:rowOff>133626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20636</xdr:colOff>
      <xdr:row>107</xdr:row>
      <xdr:rowOff>26988</xdr:rowOff>
    </xdr:from>
    <xdr:to>
      <xdr:col>26</xdr:col>
      <xdr:colOff>343980</xdr:colOff>
      <xdr:row>128</xdr:row>
      <xdr:rowOff>69831</xdr:rowOff>
    </xdr:to>
    <xdr:graphicFrame macro="">
      <xdr:nvGraphicFramePr>
        <xdr:cNvPr id="42" name="Graphiqu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503237</xdr:colOff>
      <xdr:row>107</xdr:row>
      <xdr:rowOff>3969</xdr:rowOff>
    </xdr:from>
    <xdr:to>
      <xdr:col>34</xdr:col>
      <xdr:colOff>569237</xdr:colOff>
      <xdr:row>128</xdr:row>
      <xdr:rowOff>40462</xdr:rowOff>
    </xdr:to>
    <xdr:graphicFrame macro="">
      <xdr:nvGraphicFramePr>
        <xdr:cNvPr id="43" name="Graphiqu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587374</xdr:colOff>
      <xdr:row>133</xdr:row>
      <xdr:rowOff>95251</xdr:rowOff>
    </xdr:from>
    <xdr:to>
      <xdr:col>23</xdr:col>
      <xdr:colOff>335374</xdr:colOff>
      <xdr:row>149</xdr:row>
      <xdr:rowOff>22501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35</xdr:col>
      <xdr:colOff>674877</xdr:colOff>
      <xdr:row>133</xdr:row>
      <xdr:rowOff>122137</xdr:rowOff>
    </xdr:from>
    <xdr:to>
      <xdr:col>41</xdr:col>
      <xdr:colOff>416527</xdr:colOff>
      <xdr:row>149</xdr:row>
      <xdr:rowOff>47462</xdr:rowOff>
    </xdr:to>
    <xdr:graphicFrame macro="">
      <xdr:nvGraphicFramePr>
        <xdr:cNvPr id="45" name="Graphiqu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435051</xdr:colOff>
      <xdr:row>133</xdr:row>
      <xdr:rowOff>119063</xdr:rowOff>
    </xdr:from>
    <xdr:to>
      <xdr:col>29</xdr:col>
      <xdr:colOff>421176</xdr:colOff>
      <xdr:row>149</xdr:row>
      <xdr:rowOff>46313</xdr:rowOff>
    </xdr:to>
    <xdr:graphicFrame macro="">
      <xdr:nvGraphicFramePr>
        <xdr:cNvPr id="46" name="Graphiqu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568095</xdr:colOff>
      <xdr:row>133</xdr:row>
      <xdr:rowOff>111124</xdr:rowOff>
    </xdr:from>
    <xdr:to>
      <xdr:col>35</xdr:col>
      <xdr:colOff>316095</xdr:colOff>
      <xdr:row>149</xdr:row>
      <xdr:rowOff>38374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67240</xdr:colOff>
      <xdr:row>276</xdr:row>
      <xdr:rowOff>164987</xdr:rowOff>
    </xdr:from>
    <xdr:to>
      <xdr:col>35</xdr:col>
      <xdr:colOff>599690</xdr:colOff>
      <xdr:row>293</xdr:row>
      <xdr:rowOff>220462</xdr:rowOff>
    </xdr:to>
    <xdr:graphicFrame macro="">
      <xdr:nvGraphicFramePr>
        <xdr:cNvPr id="76" name="Graphique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742494</xdr:colOff>
      <xdr:row>276</xdr:row>
      <xdr:rowOff>161020</xdr:rowOff>
    </xdr:from>
    <xdr:to>
      <xdr:col>29</xdr:col>
      <xdr:colOff>481194</xdr:colOff>
      <xdr:row>293</xdr:row>
      <xdr:rowOff>206970</xdr:rowOff>
    </xdr:to>
    <xdr:graphicFrame macro="">
      <xdr:nvGraphicFramePr>
        <xdr:cNvPr id="75" name="Graphique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30955</xdr:colOff>
      <xdr:row>33</xdr:row>
      <xdr:rowOff>161219</xdr:rowOff>
    </xdr:from>
    <xdr:to>
      <xdr:col>25</xdr:col>
      <xdr:colOff>690561</xdr:colOff>
      <xdr:row>49</xdr:row>
      <xdr:rowOff>122237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46479</xdr:colOff>
      <xdr:row>50</xdr:row>
      <xdr:rowOff>145080</xdr:rowOff>
    </xdr:from>
    <xdr:to>
      <xdr:col>25</xdr:col>
      <xdr:colOff>678655</xdr:colOff>
      <xdr:row>66</xdr:row>
      <xdr:rowOff>86519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571059</xdr:colOff>
      <xdr:row>67</xdr:row>
      <xdr:rowOff>180004</xdr:rowOff>
    </xdr:from>
    <xdr:to>
      <xdr:col>25</xdr:col>
      <xdr:colOff>678656</xdr:colOff>
      <xdr:row>83</xdr:row>
      <xdr:rowOff>121445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18167</xdr:colOff>
      <xdr:row>192</xdr:row>
      <xdr:rowOff>26988</xdr:rowOff>
    </xdr:from>
    <xdr:to>
      <xdr:col>23</xdr:col>
      <xdr:colOff>207610</xdr:colOff>
      <xdr:row>209</xdr:row>
      <xdr:rowOff>49212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346783</xdr:colOff>
      <xdr:row>192</xdr:row>
      <xdr:rowOff>38364</xdr:rowOff>
    </xdr:from>
    <xdr:to>
      <xdr:col>29</xdr:col>
      <xdr:colOff>68333</xdr:colOff>
      <xdr:row>209</xdr:row>
      <xdr:rowOff>56356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244386</xdr:colOff>
      <xdr:row>192</xdr:row>
      <xdr:rowOff>6703</xdr:rowOff>
    </xdr:from>
    <xdr:to>
      <xdr:col>35</xdr:col>
      <xdr:colOff>16736</xdr:colOff>
      <xdr:row>209</xdr:row>
      <xdr:rowOff>29778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714903</xdr:colOff>
      <xdr:row>305</xdr:row>
      <xdr:rowOff>141025</xdr:rowOff>
    </xdr:from>
    <xdr:to>
      <xdr:col>24</xdr:col>
      <xdr:colOff>121442</xdr:colOff>
      <xdr:row>319</xdr:row>
      <xdr:rowOff>83344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296068</xdr:colOff>
      <xdr:row>332</xdr:row>
      <xdr:rowOff>123737</xdr:rowOff>
    </xdr:from>
    <xdr:to>
      <xdr:col>24</xdr:col>
      <xdr:colOff>364331</xdr:colOff>
      <xdr:row>347</xdr:row>
      <xdr:rowOff>63500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54089</xdr:colOff>
      <xdr:row>277</xdr:row>
      <xdr:rowOff>8731</xdr:rowOff>
    </xdr:from>
    <xdr:to>
      <xdr:col>23</xdr:col>
      <xdr:colOff>350271</xdr:colOff>
      <xdr:row>293</xdr:row>
      <xdr:rowOff>236449</xdr:rowOff>
    </xdr:to>
    <xdr:graphicFrame macro="">
      <xdr:nvGraphicFramePr>
        <xdr:cNvPr id="34" name="Graphiqu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555</xdr:row>
      <xdr:rowOff>20863</xdr:rowOff>
    </xdr:from>
    <xdr:to>
      <xdr:col>4</xdr:col>
      <xdr:colOff>372651</xdr:colOff>
      <xdr:row>570</xdr:row>
      <xdr:rowOff>42635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553356</xdr:colOff>
      <xdr:row>555</xdr:row>
      <xdr:rowOff>9071</xdr:rowOff>
    </xdr:from>
    <xdr:to>
      <xdr:col>10</xdr:col>
      <xdr:colOff>353785</xdr:colOff>
      <xdr:row>570</xdr:row>
      <xdr:rowOff>30843</xdr:rowOff>
    </xdr:to>
    <xdr:graphicFrame macro="">
      <xdr:nvGraphicFramePr>
        <xdr:cNvPr id="72" name="Graphique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589641</xdr:colOff>
      <xdr:row>555</xdr:row>
      <xdr:rowOff>0</xdr:rowOff>
    </xdr:from>
    <xdr:to>
      <xdr:col>16</xdr:col>
      <xdr:colOff>344713</xdr:colOff>
      <xdr:row>570</xdr:row>
      <xdr:rowOff>21772</xdr:rowOff>
    </xdr:to>
    <xdr:graphicFrame macro="">
      <xdr:nvGraphicFramePr>
        <xdr:cNvPr id="73" name="Graphique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255135</xdr:colOff>
      <xdr:row>8</xdr:row>
      <xdr:rowOff>160337</xdr:rowOff>
    </xdr:from>
    <xdr:to>
      <xdr:col>24</xdr:col>
      <xdr:colOff>57604</xdr:colOff>
      <xdr:row>28</xdr:row>
      <xdr:rowOff>163512</xdr:rowOff>
    </xdr:to>
    <xdr:grpSp>
      <xdr:nvGrpSpPr>
        <xdr:cNvPr id="38" name="Group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13426623" y="1651793"/>
          <a:ext cx="5633356" cy="3687763"/>
          <a:chOff x="14804572" y="1333500"/>
          <a:chExt cx="5633357" cy="3561443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74" name="Graphique 73">
                <a:extLst>
                  <a:ext uri="{FF2B5EF4-FFF2-40B4-BE49-F238E27FC236}">
                    <a16:creationId xmlns:a16="http://schemas.microsoft.com/office/drawing/2014/main" id="{00000000-0008-0000-0300-00004A000000}"/>
                  </a:ext>
                </a:extLst>
              </xdr:cNvPr>
              <xdr:cNvGraphicFramePr/>
            </xdr:nvGraphicFramePr>
            <xdr:xfrm>
              <a:off x="14804572" y="1333500"/>
              <a:ext cx="5633357" cy="356144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804572" y="1333500"/>
                <a:ext cx="5633357" cy="356144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CA" sz="1100"/>
                  <a:t>Ce graphique n’est pas disponible dans votre version d’Excel.
La modification de cette forme ou l’enregistrement de ce classeur dans un autre format de fichier endommagera le graphique de façon irréparable.</a:t>
                </a:r>
              </a:p>
            </xdr:txBody>
          </xdr:sp>
        </mc:Fallback>
      </mc:AlternateContent>
      <xdr:sp macro="" textlink="">
        <xdr:nvSpPr>
          <xdr:cNvPr id="78" name="Ellipse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/>
        </xdr:nvSpPr>
        <xdr:spPr>
          <a:xfrm>
            <a:off x="17373146" y="1886290"/>
            <a:ext cx="200932" cy="209664"/>
          </a:xfrm>
          <a:prstGeom prst="ellipse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" textlink="">
        <xdr:nvSpPr>
          <xdr:cNvPr id="80" name="Ellipse 79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SpPr/>
        </xdr:nvSpPr>
        <xdr:spPr>
          <a:xfrm>
            <a:off x="19233242" y="2516527"/>
            <a:ext cx="191407" cy="235292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" textlink="">
        <xdr:nvSpPr>
          <xdr:cNvPr id="81" name="Ellipse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/>
        </xdr:nvSpPr>
        <xdr:spPr>
          <a:xfrm>
            <a:off x="19838307" y="2498838"/>
            <a:ext cx="210457" cy="222592"/>
          </a:xfrm>
          <a:prstGeom prst="ellipse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grpSp>
        <xdr:nvGrpSpPr>
          <xdr:cNvPr id="30" name="Groupe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GrpSpPr/>
        </xdr:nvGrpSpPr>
        <xdr:grpSpPr>
          <a:xfrm>
            <a:off x="15219136" y="2816679"/>
            <a:ext cx="517071" cy="743290"/>
            <a:chOff x="15576097" y="2343603"/>
            <a:chExt cx="510721" cy="731611"/>
          </a:xfrm>
        </xdr:grpSpPr>
        <xdr:sp macro="" textlink="">
          <xdr:nvSpPr>
            <xdr:cNvPr id="13" name="Ellipse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15746639" y="2343603"/>
              <a:ext cx="200932" cy="211365"/>
            </a:xfrm>
            <a:prstGeom prst="ellipse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A" sz="1100"/>
            </a:p>
          </xdr:txBody>
        </xdr:sp>
        <xdr:sp macro="" textlink="">
          <xdr:nvSpPr>
            <xdr:cNvPr id="15" name="ZoneTexte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15576097" y="2591707"/>
              <a:ext cx="510721" cy="4835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CA" sz="1100"/>
                <a:t>36,3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A" sz="9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2015</a:t>
              </a:r>
              <a:endParaRPr lang="fr-CA" sz="900" i="1">
                <a:effectLst/>
              </a:endParaRPr>
            </a:p>
            <a:p>
              <a:pPr algn="ctr"/>
              <a:endParaRPr lang="fr-CA" sz="1100"/>
            </a:p>
          </xdr:txBody>
        </xdr:sp>
      </xdr:grpSp>
      <xdr:grpSp>
        <xdr:nvGrpSpPr>
          <xdr:cNvPr id="31" name="Groupe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GrpSpPr/>
        </xdr:nvGrpSpPr>
        <xdr:grpSpPr>
          <a:xfrm>
            <a:off x="16032390" y="2469922"/>
            <a:ext cx="523421" cy="718459"/>
            <a:chOff x="15906750" y="1989817"/>
            <a:chExt cx="523421" cy="705305"/>
          </a:xfrm>
        </xdr:grpSpPr>
        <xdr:sp macro="" textlink="">
          <xdr:nvSpPr>
            <xdr:cNvPr id="77" name="Ellipse 76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SpPr/>
          </xdr:nvSpPr>
          <xdr:spPr>
            <a:xfrm>
              <a:off x="16076386" y="1989817"/>
              <a:ext cx="200932" cy="211365"/>
            </a:xfrm>
            <a:prstGeom prst="ellipse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A" sz="1100"/>
            </a:p>
          </xdr:txBody>
        </xdr:sp>
        <xdr:sp macro="" textlink="">
          <xdr:nvSpPr>
            <xdr:cNvPr id="82" name="ZoneTexte 81">
              <a:extLst>
                <a:ext uri="{FF2B5EF4-FFF2-40B4-BE49-F238E27FC236}">
                  <a16:creationId xmlns:a16="http://schemas.microsoft.com/office/drawing/2014/main" id="{00000000-0008-0000-0300-000052000000}"/>
                </a:ext>
              </a:extLst>
            </xdr:cNvPr>
            <xdr:cNvSpPr txBox="1"/>
          </xdr:nvSpPr>
          <xdr:spPr>
            <a:xfrm>
              <a:off x="15906750" y="2217965"/>
              <a:ext cx="523421" cy="47715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CA" sz="1100"/>
                <a:t>41,6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A" sz="9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2021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CA" sz="900" i="1">
                <a:effectLst/>
              </a:endParaRPr>
            </a:p>
            <a:p>
              <a:pPr algn="ctr"/>
              <a:endParaRPr lang="fr-CA" sz="1100"/>
            </a:p>
          </xdr:txBody>
        </xdr:sp>
      </xdr:grpSp>
      <xdr:sp macro="" textlink="">
        <xdr:nvSpPr>
          <xdr:cNvPr id="83" name="ZoneTexte 82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SpPr txBox="1"/>
        </xdr:nvSpPr>
        <xdr:spPr>
          <a:xfrm>
            <a:off x="17193080" y="2088696"/>
            <a:ext cx="529771" cy="4854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CA" sz="1100"/>
              <a:t>51,3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CA" sz="9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2015</a:t>
            </a:r>
            <a:endParaRPr lang="fr-CA" sz="900" i="1">
              <a:effectLst/>
            </a:endParaRPr>
          </a:p>
          <a:p>
            <a:pPr algn="ctr"/>
            <a:endParaRPr lang="fr-CA" sz="1100"/>
          </a:p>
        </xdr:txBody>
      </xdr:sp>
      <xdr:grpSp>
        <xdr:nvGrpSpPr>
          <xdr:cNvPr id="32" name="Groupe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GrpSpPr/>
        </xdr:nvGrpSpPr>
        <xdr:grpSpPr>
          <a:xfrm>
            <a:off x="17879788" y="2276816"/>
            <a:ext cx="539296" cy="813140"/>
            <a:chOff x="17601295" y="1809750"/>
            <a:chExt cx="542471" cy="820510"/>
          </a:xfrm>
        </xdr:grpSpPr>
        <xdr:sp macro="" textlink="">
          <xdr:nvSpPr>
            <xdr:cNvPr id="79" name="Ellipse 78">
              <a:extLst>
                <a:ext uri="{FF2B5EF4-FFF2-40B4-BE49-F238E27FC236}">
                  <a16:creationId xmlns:a16="http://schemas.microsoft.com/office/drawing/2014/main" id="{00000000-0008-0000-0300-00004F000000}"/>
                </a:ext>
              </a:extLst>
            </xdr:cNvPr>
            <xdr:cNvSpPr/>
          </xdr:nvSpPr>
          <xdr:spPr>
            <a:xfrm>
              <a:off x="17780454" y="1809750"/>
              <a:ext cx="210457" cy="214540"/>
            </a:xfrm>
            <a:prstGeom prst="ellipse">
              <a:avLst/>
            </a:prstGeom>
            <a:solidFill>
              <a:schemeClr val="accent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A" sz="1100"/>
            </a:p>
          </xdr:txBody>
        </xdr:sp>
        <xdr:sp macro="" textlink="">
          <xdr:nvSpPr>
            <xdr:cNvPr id="85" name="ZoneTexte 84">
              <a:extLst>
                <a:ext uri="{FF2B5EF4-FFF2-40B4-BE49-F238E27FC236}">
                  <a16:creationId xmlns:a16="http://schemas.microsoft.com/office/drawing/2014/main" id="{00000000-0008-0000-0300-000055000000}"/>
                </a:ext>
              </a:extLst>
            </xdr:cNvPr>
            <xdr:cNvSpPr txBox="1"/>
          </xdr:nvSpPr>
          <xdr:spPr>
            <a:xfrm>
              <a:off x="17601295" y="2146753"/>
              <a:ext cx="542471" cy="4835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CA" sz="1100"/>
                <a:t>47,0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A" sz="9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2021</a:t>
              </a:r>
              <a:endParaRPr lang="fr-CA" sz="900" i="1">
                <a:effectLst/>
              </a:endParaRPr>
            </a:p>
            <a:p>
              <a:pPr algn="ctr"/>
              <a:endParaRPr lang="fr-CA" sz="1100"/>
            </a:p>
          </xdr:txBody>
        </xdr:sp>
      </xdr:grpSp>
      <xdr:sp macro="" textlink="">
        <xdr:nvSpPr>
          <xdr:cNvPr id="87" name="ZoneTexte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/>
        </xdr:nvSpPr>
        <xdr:spPr>
          <a:xfrm>
            <a:off x="19019611" y="2751818"/>
            <a:ext cx="523421" cy="48753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CA" sz="1100"/>
              <a:t>40,1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CA" sz="9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2015</a:t>
            </a:r>
            <a:endParaRPr lang="fr-CA" sz="900" i="1">
              <a:effectLst/>
            </a:endParaRPr>
          </a:p>
          <a:p>
            <a:pPr algn="ctr"/>
            <a:endParaRPr lang="fr-CA" sz="1100"/>
          </a:p>
        </xdr:txBody>
      </xdr:sp>
      <xdr:sp macro="" textlink="">
        <xdr:nvSpPr>
          <xdr:cNvPr id="88" name="ZoneTexte 87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SpPr txBox="1"/>
        </xdr:nvSpPr>
        <xdr:spPr>
          <a:xfrm>
            <a:off x="19648715" y="2724604"/>
            <a:ext cx="517071" cy="4794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CA" sz="1100"/>
              <a:t>41,6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CA" sz="9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2021</a:t>
            </a:r>
            <a:endParaRPr lang="fr-CA" sz="900" i="1">
              <a:effectLst/>
            </a:endParaRPr>
          </a:p>
          <a:p>
            <a:pPr algn="ctr"/>
            <a:endParaRPr lang="fr-CA" sz="1100"/>
          </a:p>
        </xdr:txBody>
      </xdr:sp>
    </xdr:grpSp>
    <xdr:clientData/>
  </xdr:twoCellAnchor>
  <xdr:twoCellAnchor>
    <xdr:from>
      <xdr:col>24</xdr:col>
      <xdr:colOff>145821</xdr:colOff>
      <xdr:row>8</xdr:row>
      <xdr:rowOff>130060</xdr:rowOff>
    </xdr:from>
    <xdr:to>
      <xdr:col>32</xdr:col>
      <xdr:colOff>459241</xdr:colOff>
      <xdr:row>29</xdr:row>
      <xdr:rowOff>1701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190499</xdr:colOff>
      <xdr:row>16</xdr:row>
      <xdr:rowOff>41274</xdr:rowOff>
    </xdr:from>
    <xdr:to>
      <xdr:col>32</xdr:col>
      <xdr:colOff>488155</xdr:colOff>
      <xdr:row>16</xdr:row>
      <xdr:rowOff>47624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19073812" y="2886868"/>
          <a:ext cx="6441281" cy="6350"/>
        </a:xfrm>
        <a:prstGeom prst="line">
          <a:avLst/>
        </a:prstGeom>
        <a:ln w="19050">
          <a:solidFill>
            <a:srgbClr val="FFB9B9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163512</xdr:colOff>
      <xdr:row>14</xdr:row>
      <xdr:rowOff>142875</xdr:rowOff>
    </xdr:from>
    <xdr:to>
      <xdr:col>32</xdr:col>
      <xdr:colOff>476249</xdr:colOff>
      <xdr:row>14</xdr:row>
      <xdr:rowOff>169863</xdr:rowOff>
    </xdr:to>
    <xdr:cxnSp macro="">
      <xdr:nvCxnSpPr>
        <xdr:cNvPr id="71" name="Connecteur droit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19046825" y="2631281"/>
          <a:ext cx="6456362" cy="26988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673099</xdr:colOff>
      <xdr:row>12</xdr:row>
      <xdr:rowOff>51594</xdr:rowOff>
    </xdr:from>
    <xdr:to>
      <xdr:col>32</xdr:col>
      <xdr:colOff>481805</xdr:colOff>
      <xdr:row>15</xdr:row>
      <xdr:rowOff>53975</xdr:rowOff>
    </xdr:to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4176037" y="2182813"/>
          <a:ext cx="1332706" cy="538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900" i="1">
              <a:solidFill>
                <a:srgbClr val="FF0000"/>
              </a:solidFill>
            </a:rPr>
            <a:t>Moyene d'âge </a:t>
          </a:r>
        </a:p>
        <a:p>
          <a:pPr algn="r"/>
          <a:r>
            <a:rPr lang="fr-CA" sz="900" i="1">
              <a:solidFill>
                <a:srgbClr val="FF0000"/>
              </a:solidFill>
            </a:rPr>
            <a:t>2021</a:t>
          </a:r>
        </a:p>
      </xdr:txBody>
    </xdr:sp>
    <xdr:clientData/>
  </xdr:twoCellAnchor>
  <xdr:twoCellAnchor>
    <xdr:from>
      <xdr:col>30</xdr:col>
      <xdr:colOff>708818</xdr:colOff>
      <xdr:row>16</xdr:row>
      <xdr:rowOff>87312</xdr:rowOff>
    </xdr:from>
    <xdr:to>
      <xdr:col>32</xdr:col>
      <xdr:colOff>517524</xdr:colOff>
      <xdr:row>19</xdr:row>
      <xdr:rowOff>89693</xdr:rowOff>
    </xdr:to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24211756" y="2932906"/>
          <a:ext cx="1332706" cy="538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800" i="1">
              <a:solidFill>
                <a:srgbClr val="FF8181"/>
              </a:solidFill>
            </a:rPr>
            <a:t>Moyene d'âge </a:t>
          </a:r>
        </a:p>
        <a:p>
          <a:pPr algn="r"/>
          <a:r>
            <a:rPr lang="fr-CA" sz="800" i="1">
              <a:solidFill>
                <a:srgbClr val="FF8181"/>
              </a:solidFill>
            </a:rPr>
            <a:t>2015</a:t>
          </a:r>
        </a:p>
      </xdr:txBody>
    </xdr:sp>
    <xdr:clientData/>
  </xdr:twoCellAnchor>
  <xdr:twoCellAnchor>
    <xdr:from>
      <xdr:col>17</xdr:col>
      <xdr:colOff>571498</xdr:colOff>
      <xdr:row>134</xdr:row>
      <xdr:rowOff>0</xdr:rowOff>
    </xdr:from>
    <xdr:to>
      <xdr:col>27</xdr:col>
      <xdr:colOff>53436</xdr:colOff>
      <xdr:row>150</xdr:row>
      <xdr:rowOff>8519</xdr:rowOff>
    </xdr:to>
    <xdr:graphicFrame macro="">
      <xdr:nvGraphicFramePr>
        <xdr:cNvPr id="99" name="Graphique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-1</xdr:colOff>
      <xdr:row>151</xdr:row>
      <xdr:rowOff>0</xdr:rowOff>
    </xdr:from>
    <xdr:to>
      <xdr:col>27</xdr:col>
      <xdr:colOff>53437</xdr:colOff>
      <xdr:row>167</xdr:row>
      <xdr:rowOff>8519</xdr:rowOff>
    </xdr:to>
    <xdr:graphicFrame macro="">
      <xdr:nvGraphicFramePr>
        <xdr:cNvPr id="100" name="Graphique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-1</xdr:colOff>
      <xdr:row>167</xdr:row>
      <xdr:rowOff>190499</xdr:rowOff>
    </xdr:from>
    <xdr:to>
      <xdr:col>27</xdr:col>
      <xdr:colOff>50262</xdr:colOff>
      <xdr:row>183</xdr:row>
      <xdr:rowOff>47624</xdr:rowOff>
    </xdr:to>
    <xdr:graphicFrame macro="">
      <xdr:nvGraphicFramePr>
        <xdr:cNvPr id="101" name="Graphique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758825</xdr:colOff>
      <xdr:row>245</xdr:row>
      <xdr:rowOff>11907</xdr:rowOff>
    </xdr:from>
    <xdr:to>
      <xdr:col>22</xdr:col>
      <xdr:colOff>521406</xdr:colOff>
      <xdr:row>260</xdr:row>
      <xdr:rowOff>61827</xdr:rowOff>
    </xdr:to>
    <xdr:graphicFrame macro="">
      <xdr:nvGraphicFramePr>
        <xdr:cNvPr id="102" name="Graphique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733166</xdr:colOff>
      <xdr:row>245</xdr:row>
      <xdr:rowOff>11465</xdr:rowOff>
    </xdr:from>
    <xdr:to>
      <xdr:col>27</xdr:col>
      <xdr:colOff>661550</xdr:colOff>
      <xdr:row>260</xdr:row>
      <xdr:rowOff>74874</xdr:rowOff>
    </xdr:to>
    <xdr:graphicFrame macro="">
      <xdr:nvGraphicFramePr>
        <xdr:cNvPr id="103" name="Graphique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28</xdr:col>
      <xdr:colOff>25754</xdr:colOff>
      <xdr:row>244</xdr:row>
      <xdr:rowOff>174980</xdr:rowOff>
    </xdr:from>
    <xdr:to>
      <xdr:col>32</xdr:col>
      <xdr:colOff>597959</xdr:colOff>
      <xdr:row>260</xdr:row>
      <xdr:rowOff>139611</xdr:rowOff>
    </xdr:to>
    <xdr:graphicFrame macro="">
      <xdr:nvGraphicFramePr>
        <xdr:cNvPr id="104" name="Graphiqu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7</xdr:row>
      <xdr:rowOff>154782</xdr:rowOff>
    </xdr:from>
    <xdr:to>
      <xdr:col>30</xdr:col>
      <xdr:colOff>627856</xdr:colOff>
      <xdr:row>25</xdr:row>
      <xdr:rowOff>107157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8732</xdr:colOff>
      <xdr:row>27</xdr:row>
      <xdr:rowOff>178594</xdr:rowOff>
    </xdr:from>
    <xdr:to>
      <xdr:col>30</xdr:col>
      <xdr:colOff>398464</xdr:colOff>
      <xdr:row>44</xdr:row>
      <xdr:rowOff>23812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45</xdr:row>
      <xdr:rowOff>119062</xdr:rowOff>
    </xdr:from>
    <xdr:to>
      <xdr:col>30</xdr:col>
      <xdr:colOff>392907</xdr:colOff>
      <xdr:row>63</xdr:row>
      <xdr:rowOff>83344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59531</xdr:colOff>
      <xdr:row>65</xdr:row>
      <xdr:rowOff>8732</xdr:rowOff>
    </xdr:from>
    <xdr:to>
      <xdr:col>30</xdr:col>
      <xdr:colOff>446088</xdr:colOff>
      <xdr:row>80</xdr:row>
      <xdr:rowOff>166687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87</xdr:row>
      <xdr:rowOff>47625</xdr:rowOff>
    </xdr:from>
    <xdr:to>
      <xdr:col>30</xdr:col>
      <xdr:colOff>381000</xdr:colOff>
      <xdr:row>105</xdr:row>
      <xdr:rowOff>64860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106</xdr:row>
      <xdr:rowOff>142875</xdr:rowOff>
    </xdr:from>
    <xdr:to>
      <xdr:col>30</xdr:col>
      <xdr:colOff>381000</xdr:colOff>
      <xdr:row>123</xdr:row>
      <xdr:rowOff>86517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124</xdr:row>
      <xdr:rowOff>103981</xdr:rowOff>
    </xdr:from>
    <xdr:to>
      <xdr:col>30</xdr:col>
      <xdr:colOff>381000</xdr:colOff>
      <xdr:row>142</xdr:row>
      <xdr:rowOff>71437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144</xdr:row>
      <xdr:rowOff>0</xdr:rowOff>
    </xdr:from>
    <xdr:to>
      <xdr:col>30</xdr:col>
      <xdr:colOff>381000</xdr:colOff>
      <xdr:row>162</xdr:row>
      <xdr:rowOff>-1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29708</xdr:colOff>
      <xdr:row>193</xdr:row>
      <xdr:rowOff>142420</xdr:rowOff>
    </xdr:from>
    <xdr:to>
      <xdr:col>29</xdr:col>
      <xdr:colOff>51253</xdr:colOff>
      <xdr:row>207</xdr:row>
      <xdr:rowOff>108856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11113</xdr:colOff>
      <xdr:row>208</xdr:row>
      <xdr:rowOff>115889</xdr:rowOff>
    </xdr:from>
    <xdr:to>
      <xdr:col>29</xdr:col>
      <xdr:colOff>54429</xdr:colOff>
      <xdr:row>221</xdr:row>
      <xdr:rowOff>122464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756780</xdr:colOff>
      <xdr:row>179</xdr:row>
      <xdr:rowOff>81641</xdr:rowOff>
    </xdr:from>
    <xdr:to>
      <xdr:col>29</xdr:col>
      <xdr:colOff>98425</xdr:colOff>
      <xdr:row>193</xdr:row>
      <xdr:rowOff>43995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754743</xdr:colOff>
      <xdr:row>165</xdr:row>
      <xdr:rowOff>81641</xdr:rowOff>
    </xdr:from>
    <xdr:to>
      <xdr:col>29</xdr:col>
      <xdr:colOff>102738</xdr:colOff>
      <xdr:row>179</xdr:row>
      <xdr:rowOff>9524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2040</xdr:colOff>
      <xdr:row>228</xdr:row>
      <xdr:rowOff>221116</xdr:rowOff>
    </xdr:from>
    <xdr:to>
      <xdr:col>16</xdr:col>
      <xdr:colOff>523875</xdr:colOff>
      <xdr:row>251</xdr:row>
      <xdr:rowOff>59531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277245</xdr:colOff>
      <xdr:row>229</xdr:row>
      <xdr:rowOff>5780</xdr:rowOff>
    </xdr:from>
    <xdr:to>
      <xdr:col>24</xdr:col>
      <xdr:colOff>33645</xdr:colOff>
      <xdr:row>251</xdr:row>
      <xdr:rowOff>93505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612322</xdr:colOff>
      <xdr:row>229</xdr:row>
      <xdr:rowOff>16783</xdr:rowOff>
    </xdr:from>
    <xdr:to>
      <xdr:col>31</xdr:col>
      <xdr:colOff>371897</xdr:colOff>
      <xdr:row>251</xdr:row>
      <xdr:rowOff>91808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20637</xdr:colOff>
      <xdr:row>266</xdr:row>
      <xdr:rowOff>107157</xdr:rowOff>
    </xdr:from>
    <xdr:to>
      <xdr:col>18</xdr:col>
      <xdr:colOff>26986</xdr:colOff>
      <xdr:row>278</xdr:row>
      <xdr:rowOff>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25399</xdr:colOff>
      <xdr:row>278</xdr:row>
      <xdr:rowOff>92076</xdr:rowOff>
    </xdr:from>
    <xdr:to>
      <xdr:col>18</xdr:col>
      <xdr:colOff>35718</xdr:colOff>
      <xdr:row>289</xdr:row>
      <xdr:rowOff>183355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722311</xdr:colOff>
      <xdr:row>290</xdr:row>
      <xdr:rowOff>30956</xdr:rowOff>
    </xdr:from>
    <xdr:to>
      <xdr:col>18</xdr:col>
      <xdr:colOff>127792</xdr:colOff>
      <xdr:row>301</xdr:row>
      <xdr:rowOff>113504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50800</xdr:colOff>
      <xdr:row>315</xdr:row>
      <xdr:rowOff>47849</xdr:rowOff>
    </xdr:from>
    <xdr:to>
      <xdr:col>16</xdr:col>
      <xdr:colOff>571501</xdr:colOff>
      <xdr:row>332</xdr:row>
      <xdr:rowOff>134142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169181</xdr:colOff>
      <xdr:row>315</xdr:row>
      <xdr:rowOff>29708</xdr:rowOff>
    </xdr:from>
    <xdr:to>
      <xdr:col>24</xdr:col>
      <xdr:colOff>199231</xdr:colOff>
      <xdr:row>332</xdr:row>
      <xdr:rowOff>85724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35603</xdr:colOff>
      <xdr:row>314</xdr:row>
      <xdr:rowOff>166689</xdr:rowOff>
    </xdr:from>
    <xdr:to>
      <xdr:col>31</xdr:col>
      <xdr:colOff>541337</xdr:colOff>
      <xdr:row>332</xdr:row>
      <xdr:rowOff>42069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123825</xdr:colOff>
      <xdr:row>365</xdr:row>
      <xdr:rowOff>19050</xdr:rowOff>
    </xdr:from>
    <xdr:to>
      <xdr:col>18</xdr:col>
      <xdr:colOff>514350</xdr:colOff>
      <xdr:row>381</xdr:row>
      <xdr:rowOff>28575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590550</xdr:colOff>
      <xdr:row>369</xdr:row>
      <xdr:rowOff>152399</xdr:rowOff>
    </xdr:from>
    <xdr:to>
      <xdr:col>13</xdr:col>
      <xdr:colOff>190500</xdr:colOff>
      <xdr:row>374</xdr:row>
      <xdr:rowOff>133349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9829800" y="64255649"/>
          <a:ext cx="112395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900" b="1" i="1"/>
            <a:t>Soit</a:t>
          </a:r>
          <a:r>
            <a:rPr lang="fr-CA" sz="900" b="1" i="1" baseline="0"/>
            <a:t> 3 mois différents d'emprunts </a:t>
          </a:r>
          <a:r>
            <a:rPr lang="fr-CA" sz="700" b="1" i="1" baseline="0"/>
            <a:t>(1 emprunt tous les 4 mois)</a:t>
          </a:r>
          <a:endParaRPr lang="fr-CA" sz="900" b="1" i="1"/>
        </a:p>
      </xdr:txBody>
    </xdr:sp>
    <xdr:clientData/>
  </xdr:twoCellAnchor>
  <xdr:twoCellAnchor>
    <xdr:from>
      <xdr:col>13</xdr:col>
      <xdr:colOff>615950</xdr:colOff>
      <xdr:row>368</xdr:row>
      <xdr:rowOff>130175</xdr:rowOff>
    </xdr:from>
    <xdr:to>
      <xdr:col>15</xdr:col>
      <xdr:colOff>361950</xdr:colOff>
      <xdr:row>371</xdr:row>
      <xdr:rowOff>111125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11379200" y="64052450"/>
          <a:ext cx="12700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900" b="1" i="1"/>
            <a:t>Soit 4 mois différents d'emprunts </a:t>
          </a:r>
          <a:r>
            <a:rPr lang="fr-CA" sz="700" b="0" i="1"/>
            <a:t>(</a:t>
          </a:r>
          <a:r>
            <a:rPr lang="fr-CA" sz="700" b="0" i="1" baseline="0"/>
            <a:t>1 emprunt tous les 3 mois)</a:t>
          </a:r>
          <a:endParaRPr lang="fr-CA" sz="900" b="0" i="1"/>
        </a:p>
      </xdr:txBody>
    </xdr:sp>
    <xdr:clientData/>
  </xdr:twoCellAnchor>
  <xdr:twoCellAnchor>
    <xdr:from>
      <xdr:col>16</xdr:col>
      <xdr:colOff>47625</xdr:colOff>
      <xdr:row>367</xdr:row>
      <xdr:rowOff>9525</xdr:rowOff>
    </xdr:from>
    <xdr:to>
      <xdr:col>17</xdr:col>
      <xdr:colOff>533400</xdr:colOff>
      <xdr:row>369</xdr:row>
      <xdr:rowOff>95250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13096875" y="63693675"/>
          <a:ext cx="124777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900" b="1" i="1"/>
            <a:t>Soit 6</a:t>
          </a:r>
          <a:r>
            <a:rPr lang="fr-CA" sz="900" b="1" i="1" baseline="0"/>
            <a:t> mois différents d'emprunts </a:t>
          </a:r>
          <a:r>
            <a:rPr lang="fr-CA" sz="800" b="0" i="1" baseline="0"/>
            <a:t>(</a:t>
          </a:r>
          <a:r>
            <a:rPr lang="fr-CA" sz="700" b="0" i="1" baseline="0"/>
            <a:t>1 emprunt tous les 2 mois)</a:t>
          </a:r>
          <a:endParaRPr lang="fr-CA" sz="900" b="0" i="1"/>
        </a:p>
      </xdr:txBody>
    </xdr:sp>
    <xdr:clientData/>
  </xdr:twoCellAnchor>
  <xdr:twoCellAnchor>
    <xdr:from>
      <xdr:col>18</xdr:col>
      <xdr:colOff>28575</xdr:colOff>
      <xdr:row>397</xdr:row>
      <xdr:rowOff>73026</xdr:rowOff>
    </xdr:from>
    <xdr:to>
      <xdr:col>24</xdr:col>
      <xdr:colOff>312737</xdr:colOff>
      <xdr:row>416</xdr:row>
      <xdr:rowOff>19050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14598650" y="68962589"/>
          <a:ext cx="4862512" cy="3553617"/>
          <a:chOff x="561975" y="74682351"/>
          <a:chExt cx="4856162" cy="3448049"/>
        </a:xfrm>
      </xdr:grpSpPr>
      <xdr:graphicFrame macro="">
        <xdr:nvGraphicFramePr>
          <xdr:cNvPr id="25" name="Graphique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GraphicFramePr>
            <a:graphicFrameLocks/>
          </xdr:cNvGraphicFramePr>
        </xdr:nvGraphicFramePr>
        <xdr:xfrm>
          <a:off x="561975" y="74682351"/>
          <a:ext cx="4732337" cy="34480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pSp>
        <xdr:nvGrpSpPr>
          <xdr:cNvPr id="31" name="Groupe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GrpSpPr/>
        </xdr:nvGrpSpPr>
        <xdr:grpSpPr>
          <a:xfrm>
            <a:off x="601663" y="75295127"/>
            <a:ext cx="4819649" cy="2817810"/>
            <a:chOff x="119063" y="65682815"/>
            <a:chExt cx="4484687" cy="2849560"/>
          </a:xfrm>
        </xdr:grpSpPr>
        <xdr:sp macro="" textlink="">
          <xdr:nvSpPr>
            <xdr:cNvPr id="32" name="ZoneTexte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912812" y="68238686"/>
              <a:ext cx="3690938" cy="29368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A" sz="800" baseline="0"/>
                <a:t>MOINS DE 10 LIVRES	             DE 10 À 30 LIVRES                        PLUS DE 30 LIVRES</a:t>
              </a:r>
            </a:p>
            <a:p>
              <a:endParaRPr lang="fr-CA" sz="1100"/>
            </a:p>
          </xdr:txBody>
        </xdr:sp>
        <xdr:sp macro="" textlink="">
          <xdr:nvSpPr>
            <xdr:cNvPr id="33" name="ZoneTexte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119063" y="65692337"/>
              <a:ext cx="658813" cy="230028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CA" sz="1100" baseline="0"/>
                <a:t>                         </a:t>
              </a:r>
              <a:r>
                <a:rPr lang="fr-CA" sz="800" baseline="0"/>
                <a:t>TRÈS RÉGULIER</a:t>
              </a:r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r>
                <a:rPr lang="fr-CA" sz="800" baseline="0"/>
                <a:t>	           RÉGULIER</a:t>
              </a:r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r>
                <a:rPr lang="fr-CA" sz="800" baseline="0"/>
                <a:t>PEU RÉGULIER</a:t>
              </a:r>
            </a:p>
            <a:p>
              <a:endParaRPr lang="fr-CA" sz="1100"/>
            </a:p>
          </xdr:txBody>
        </xdr:sp>
        <xdr:cxnSp macro="">
          <xdr:nvCxnSpPr>
            <xdr:cNvPr id="34" name="Connecteur droit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CxnSpPr/>
          </xdr:nvCxnSpPr>
          <xdr:spPr>
            <a:xfrm>
              <a:off x="746125" y="68214874"/>
              <a:ext cx="3683001" cy="793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Connecteur droit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CxnSpPr/>
          </xdr:nvCxnSpPr>
          <xdr:spPr>
            <a:xfrm flipH="1">
              <a:off x="2008188" y="65698688"/>
              <a:ext cx="47624" cy="249237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Connecteur droit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CxnSpPr/>
          </xdr:nvCxnSpPr>
          <xdr:spPr>
            <a:xfrm flipH="1">
              <a:off x="3278188" y="65698687"/>
              <a:ext cx="23813" cy="251618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Connecteur droit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CxnSpPr/>
          </xdr:nvCxnSpPr>
          <xdr:spPr>
            <a:xfrm flipH="1" flipV="1">
              <a:off x="730250" y="67222688"/>
              <a:ext cx="3706813" cy="7937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Connecteur droit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CxnSpPr/>
          </xdr:nvCxnSpPr>
          <xdr:spPr>
            <a:xfrm flipH="1" flipV="1">
              <a:off x="746125" y="66476563"/>
              <a:ext cx="3675064" cy="7937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Connecteur droit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CxnSpPr/>
          </xdr:nvCxnSpPr>
          <xdr:spPr>
            <a:xfrm flipH="1">
              <a:off x="785811" y="65690750"/>
              <a:ext cx="3643314" cy="7939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Connecteur droit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CxnSpPr/>
          </xdr:nvCxnSpPr>
          <xdr:spPr>
            <a:xfrm flipV="1">
              <a:off x="722313" y="65690753"/>
              <a:ext cx="55563" cy="250031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Connecteur droit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CxnSpPr/>
          </xdr:nvCxnSpPr>
          <xdr:spPr>
            <a:xfrm flipV="1">
              <a:off x="4429125" y="65682815"/>
              <a:ext cx="0" cy="25479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24</xdr:col>
      <xdr:colOff>696912</xdr:colOff>
      <xdr:row>397</xdr:row>
      <xdr:rowOff>9525</xdr:rowOff>
    </xdr:from>
    <xdr:to>
      <xdr:col>30</xdr:col>
      <xdr:colOff>635000</xdr:colOff>
      <xdr:row>415</xdr:row>
      <xdr:rowOff>88899</xdr:rowOff>
    </xdr:to>
    <xdr:grpSp>
      <xdr:nvGrpSpPr>
        <xdr:cNvPr id="14" name="Group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19838987" y="68895913"/>
          <a:ext cx="4516438" cy="3496467"/>
          <a:chOff x="19175412" y="76704825"/>
          <a:chExt cx="4510088" cy="3448049"/>
        </a:xfrm>
      </xdr:grpSpPr>
      <xdr:graphicFrame macro="">
        <xdr:nvGraphicFramePr>
          <xdr:cNvPr id="42" name="Graphique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GraphicFramePr>
            <a:graphicFrameLocks/>
          </xdr:cNvGraphicFramePr>
        </xdr:nvGraphicFramePr>
        <xdr:xfrm>
          <a:off x="19175412" y="76704825"/>
          <a:ext cx="4391025" cy="34480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grpSp>
        <xdr:nvGrpSpPr>
          <xdr:cNvPr id="44" name="Groupe 43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GrpSpPr/>
        </xdr:nvGrpSpPr>
        <xdr:grpSpPr>
          <a:xfrm>
            <a:off x="19200813" y="77327124"/>
            <a:ext cx="4487862" cy="2827335"/>
            <a:chOff x="119063" y="65682815"/>
            <a:chExt cx="4484687" cy="2849560"/>
          </a:xfrm>
        </xdr:grpSpPr>
        <xdr:sp macro="" textlink="">
          <xdr:nvSpPr>
            <xdr:cNvPr id="45" name="ZoneTexte 4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 txBox="1"/>
          </xdr:nvSpPr>
          <xdr:spPr>
            <a:xfrm>
              <a:off x="912812" y="68238686"/>
              <a:ext cx="3690938" cy="29368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A" sz="800" baseline="0"/>
                <a:t>MOINS DE 10 LIVRES	             DE 10 À 30 LIVRES                        PLUS DE 30 LIVRES</a:t>
              </a:r>
            </a:p>
            <a:p>
              <a:endParaRPr lang="fr-CA" sz="1100"/>
            </a:p>
          </xdr:txBody>
        </xdr:sp>
        <xdr:sp macro="" textlink="">
          <xdr:nvSpPr>
            <xdr:cNvPr id="46" name="ZoneTexte 45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SpPr txBox="1"/>
          </xdr:nvSpPr>
          <xdr:spPr>
            <a:xfrm>
              <a:off x="119063" y="65692337"/>
              <a:ext cx="658813" cy="230028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CA" sz="1100" baseline="0"/>
                <a:t>                         </a:t>
              </a:r>
              <a:r>
                <a:rPr lang="fr-CA" sz="800" baseline="0"/>
                <a:t>TRÈS RÉGULIER</a:t>
              </a:r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r>
                <a:rPr lang="fr-CA" sz="800" baseline="0"/>
                <a:t>	           RÉGULIER</a:t>
              </a:r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r>
                <a:rPr lang="fr-CA" sz="800" baseline="0"/>
                <a:t>PEU RÉGULIER</a:t>
              </a:r>
            </a:p>
            <a:p>
              <a:endParaRPr lang="fr-CA" sz="1100"/>
            </a:p>
          </xdr:txBody>
        </xdr:sp>
        <xdr:cxnSp macro="">
          <xdr:nvCxnSpPr>
            <xdr:cNvPr id="47" name="Connecteur droit 46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CxnSpPr/>
          </xdr:nvCxnSpPr>
          <xdr:spPr>
            <a:xfrm>
              <a:off x="746125" y="68214874"/>
              <a:ext cx="3683001" cy="793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Connecteur droit 47">
              <a:extLst>
                <a:ext uri="{FF2B5EF4-FFF2-40B4-BE49-F238E27FC236}">
                  <a16:creationId xmlns:a16="http://schemas.microsoft.com/office/drawing/2014/main" id="{00000000-0008-0000-0400-000030000000}"/>
                </a:ext>
              </a:extLst>
            </xdr:cNvPr>
            <xdr:cNvCxnSpPr/>
          </xdr:nvCxnSpPr>
          <xdr:spPr>
            <a:xfrm flipH="1">
              <a:off x="2008188" y="65698688"/>
              <a:ext cx="47624" cy="249237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Connecteur droit 48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CxnSpPr/>
          </xdr:nvCxnSpPr>
          <xdr:spPr>
            <a:xfrm flipH="1">
              <a:off x="3278188" y="65698687"/>
              <a:ext cx="23813" cy="251618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Connecteur droit 49">
              <a:extLst>
                <a:ext uri="{FF2B5EF4-FFF2-40B4-BE49-F238E27FC236}">
                  <a16:creationId xmlns:a16="http://schemas.microsoft.com/office/drawing/2014/main" id="{00000000-0008-0000-0400-000032000000}"/>
                </a:ext>
              </a:extLst>
            </xdr:cNvPr>
            <xdr:cNvCxnSpPr/>
          </xdr:nvCxnSpPr>
          <xdr:spPr>
            <a:xfrm flipH="1" flipV="1">
              <a:off x="730250" y="67222688"/>
              <a:ext cx="3706813" cy="7937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Connecteur droit 50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CxnSpPr/>
          </xdr:nvCxnSpPr>
          <xdr:spPr>
            <a:xfrm flipH="1" flipV="1">
              <a:off x="746125" y="66476563"/>
              <a:ext cx="3675064" cy="7937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Connecteur droit 51">
              <a:extLst>
                <a:ext uri="{FF2B5EF4-FFF2-40B4-BE49-F238E27FC236}">
                  <a16:creationId xmlns:a16="http://schemas.microsoft.com/office/drawing/2014/main" id="{00000000-0008-0000-0400-000034000000}"/>
                </a:ext>
              </a:extLst>
            </xdr:cNvPr>
            <xdr:cNvCxnSpPr/>
          </xdr:nvCxnSpPr>
          <xdr:spPr>
            <a:xfrm flipH="1">
              <a:off x="785811" y="65690750"/>
              <a:ext cx="3643314" cy="7939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Connecteur droit 52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CxnSpPr/>
          </xdr:nvCxnSpPr>
          <xdr:spPr>
            <a:xfrm flipV="1">
              <a:off x="746125" y="65690753"/>
              <a:ext cx="31751" cy="2532063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Connecteur droit 53">
              <a:extLst>
                <a:ext uri="{FF2B5EF4-FFF2-40B4-BE49-F238E27FC236}">
                  <a16:creationId xmlns:a16="http://schemas.microsoft.com/office/drawing/2014/main" id="{00000000-0008-0000-0400-000036000000}"/>
                </a:ext>
              </a:extLst>
            </xdr:cNvPr>
            <xdr:cNvCxnSpPr/>
          </xdr:nvCxnSpPr>
          <xdr:spPr>
            <a:xfrm flipV="1">
              <a:off x="4429125" y="65682815"/>
              <a:ext cx="0" cy="25479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615950</xdr:colOff>
      <xdr:row>397</xdr:row>
      <xdr:rowOff>38100</xdr:rowOff>
    </xdr:from>
    <xdr:to>
      <xdr:col>37</xdr:col>
      <xdr:colOff>400050</xdr:colOff>
      <xdr:row>415</xdr:row>
      <xdr:rowOff>117474</xdr:rowOff>
    </xdr:to>
    <xdr:grpSp>
      <xdr:nvGrpSpPr>
        <xdr:cNvPr id="67" name="Groupe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GrpSpPr/>
      </xdr:nvGrpSpPr>
      <xdr:grpSpPr>
        <a:xfrm>
          <a:off x="25098375" y="68927663"/>
          <a:ext cx="4352925" cy="3496467"/>
          <a:chOff x="23761700" y="76704825"/>
          <a:chExt cx="4352925" cy="3451224"/>
        </a:xfrm>
      </xdr:grpSpPr>
      <xdr:graphicFrame macro="">
        <xdr:nvGraphicFramePr>
          <xdr:cNvPr id="43" name="Graphique 42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GraphicFramePr>
            <a:graphicFrameLocks/>
          </xdr:cNvGraphicFramePr>
        </xdr:nvGraphicFramePr>
        <xdr:xfrm>
          <a:off x="23761700" y="76704825"/>
          <a:ext cx="4352925" cy="3451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pSp>
        <xdr:nvGrpSpPr>
          <xdr:cNvPr id="55" name="Groupe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GrpSpPr/>
        </xdr:nvGrpSpPr>
        <xdr:grpSpPr>
          <a:xfrm>
            <a:off x="23785513" y="77230287"/>
            <a:ext cx="4300537" cy="2827338"/>
            <a:chOff x="119063" y="65563753"/>
            <a:chExt cx="4341812" cy="2849563"/>
          </a:xfrm>
        </xdr:grpSpPr>
        <xdr:sp macro="" textlink="">
          <xdr:nvSpPr>
            <xdr:cNvPr id="56" name="ZoneTexte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SpPr txBox="1"/>
          </xdr:nvSpPr>
          <xdr:spPr>
            <a:xfrm>
              <a:off x="912812" y="68238686"/>
              <a:ext cx="3548063" cy="1746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A" sz="800" baseline="0"/>
                <a:t>MOINS DE 10 LIVRES	             DE 10 À 30 LIVRES                        PLUS DE 30 LIVRES</a:t>
              </a:r>
            </a:p>
            <a:p>
              <a:endParaRPr lang="fr-CA" sz="1100"/>
            </a:p>
          </xdr:txBody>
        </xdr:sp>
        <xdr:sp macro="" textlink="">
          <xdr:nvSpPr>
            <xdr:cNvPr id="57" name="ZoneTexte 56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 txBox="1"/>
          </xdr:nvSpPr>
          <xdr:spPr>
            <a:xfrm>
              <a:off x="119063" y="65692337"/>
              <a:ext cx="658813" cy="230028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CA" sz="1100" baseline="0"/>
                <a:t>                         </a:t>
              </a:r>
              <a:r>
                <a:rPr lang="fr-CA" sz="800" baseline="0"/>
                <a:t>TRÈS RÉGULIER</a:t>
              </a:r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r>
                <a:rPr lang="fr-CA" sz="800" baseline="0"/>
                <a:t>	        </a:t>
              </a:r>
            </a:p>
            <a:p>
              <a:pPr algn="ctr"/>
              <a:endParaRPr lang="fr-CA" sz="800" baseline="0"/>
            </a:p>
            <a:p>
              <a:pPr algn="ctr"/>
              <a:r>
                <a:rPr lang="fr-CA" sz="800" baseline="0"/>
                <a:t>   RÉGULIER</a:t>
              </a:r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endParaRPr lang="fr-CA" sz="800" baseline="0"/>
            </a:p>
            <a:p>
              <a:pPr algn="ctr"/>
              <a:r>
                <a:rPr lang="fr-CA" sz="800" baseline="0"/>
                <a:t>PEU RÉGULIER</a:t>
              </a:r>
            </a:p>
            <a:p>
              <a:endParaRPr lang="fr-CA" sz="1100"/>
            </a:p>
          </xdr:txBody>
        </xdr:sp>
        <xdr:cxnSp macro="">
          <xdr:nvCxnSpPr>
            <xdr:cNvPr id="58" name="Connecteur droit 57">
              <a:extLst>
                <a:ext uri="{FF2B5EF4-FFF2-40B4-BE49-F238E27FC236}">
                  <a16:creationId xmlns:a16="http://schemas.microsoft.com/office/drawing/2014/main" id="{00000000-0008-0000-0400-00003A000000}"/>
                </a:ext>
              </a:extLst>
            </xdr:cNvPr>
            <xdr:cNvCxnSpPr/>
          </xdr:nvCxnSpPr>
          <xdr:spPr>
            <a:xfrm>
              <a:off x="746125" y="68214874"/>
              <a:ext cx="3683001" cy="793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Connecteur droit 58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CxnSpPr/>
          </xdr:nvCxnSpPr>
          <xdr:spPr>
            <a:xfrm flipH="1">
              <a:off x="2008188" y="65579628"/>
              <a:ext cx="15874" cy="2611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Connecteur droit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CxnSpPr/>
          </xdr:nvCxnSpPr>
          <xdr:spPr>
            <a:xfrm flipH="1">
              <a:off x="3278189" y="65571691"/>
              <a:ext cx="7936" cy="2643184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" name="Connecteur droit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CxnSpPr/>
          </xdr:nvCxnSpPr>
          <xdr:spPr>
            <a:xfrm flipH="1" flipV="1">
              <a:off x="746125" y="67254438"/>
              <a:ext cx="3706813" cy="7937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Connecteur droit 61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CxnSpPr/>
          </xdr:nvCxnSpPr>
          <xdr:spPr>
            <a:xfrm flipH="1" flipV="1">
              <a:off x="746123" y="66508314"/>
              <a:ext cx="3675064" cy="7937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" name="Connecteur droit 62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CxnSpPr/>
          </xdr:nvCxnSpPr>
          <xdr:spPr>
            <a:xfrm flipH="1">
              <a:off x="777874" y="65579625"/>
              <a:ext cx="3643314" cy="7939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" name="Connecteur droit 63">
              <a:extLst>
                <a:ext uri="{FF2B5EF4-FFF2-40B4-BE49-F238E27FC236}">
                  <a16:creationId xmlns:a16="http://schemas.microsoft.com/office/drawing/2014/main" id="{00000000-0008-0000-0400-000040000000}"/>
                </a:ext>
              </a:extLst>
            </xdr:cNvPr>
            <xdr:cNvCxnSpPr/>
          </xdr:nvCxnSpPr>
          <xdr:spPr>
            <a:xfrm flipV="1">
              <a:off x="746125" y="65571691"/>
              <a:ext cx="31750" cy="265112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Connecteur droit 64">
              <a:extLst>
                <a:ext uri="{FF2B5EF4-FFF2-40B4-BE49-F238E27FC236}">
                  <a16:creationId xmlns:a16="http://schemas.microsoft.com/office/drawing/2014/main" id="{00000000-0008-0000-0400-000041000000}"/>
                </a:ext>
              </a:extLst>
            </xdr:cNvPr>
            <xdr:cNvCxnSpPr/>
          </xdr:nvCxnSpPr>
          <xdr:spPr>
            <a:xfrm flipH="1" flipV="1">
              <a:off x="4421187" y="65563753"/>
              <a:ext cx="7938" cy="266699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25400</xdr:colOff>
      <xdr:row>345</xdr:row>
      <xdr:rowOff>104775</xdr:rowOff>
    </xdr:from>
    <xdr:to>
      <xdr:col>18</xdr:col>
      <xdr:colOff>476250</xdr:colOff>
      <xdr:row>360</xdr:row>
      <xdr:rowOff>38100</xdr:rowOff>
    </xdr:to>
    <xdr:graphicFrame macro="">
      <xdr:nvGraphicFramePr>
        <xdr:cNvPr id="66" name="Graphique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498475</xdr:colOff>
      <xdr:row>7</xdr:row>
      <xdr:rowOff>136525</xdr:rowOff>
    </xdr:from>
    <xdr:to>
      <xdr:col>22</xdr:col>
      <xdr:colOff>498475</xdr:colOff>
      <xdr:row>21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520700</xdr:colOff>
      <xdr:row>25</xdr:row>
      <xdr:rowOff>0</xdr:rowOff>
    </xdr:from>
    <xdr:to>
      <xdr:col>22</xdr:col>
      <xdr:colOff>419100</xdr:colOff>
      <xdr:row>38</xdr:row>
      <xdr:rowOff>73025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600075</xdr:colOff>
      <xdr:row>42</xdr:row>
      <xdr:rowOff>123826</xdr:rowOff>
    </xdr:from>
    <xdr:to>
      <xdr:col>22</xdr:col>
      <xdr:colOff>644525</xdr:colOff>
      <xdr:row>62</xdr:row>
      <xdr:rowOff>15876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66</xdr:row>
      <xdr:rowOff>180975</xdr:rowOff>
    </xdr:from>
    <xdr:to>
      <xdr:col>25</xdr:col>
      <xdr:colOff>28574</xdr:colOff>
      <xdr:row>78</xdr:row>
      <xdr:rowOff>96043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243416</xdr:colOff>
      <xdr:row>83</xdr:row>
      <xdr:rowOff>126999</xdr:rowOff>
    </xdr:from>
    <xdr:to>
      <xdr:col>24</xdr:col>
      <xdr:colOff>312591</xdr:colOff>
      <xdr:row>104</xdr:row>
      <xdr:rowOff>5978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165100</xdr:colOff>
          <xdr:row>10</xdr:row>
          <xdr:rowOff>158750</xdr:rowOff>
        </xdr:to>
        <xdr:sp macro="" textlink="">
          <xdr:nvSpPr>
            <xdr:cNvPr id="12296" name="Object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755650</xdr:colOff>
          <xdr:row>9</xdr:row>
          <xdr:rowOff>69850</xdr:rowOff>
        </xdr:from>
        <xdr:to>
          <xdr:col>13</xdr:col>
          <xdr:colOff>158750</xdr:colOff>
          <xdr:row>53</xdr:row>
          <xdr:rowOff>127000</xdr:rowOff>
        </xdr:to>
        <xdr:sp macro="" textlink="">
          <xdr:nvSpPr>
            <xdr:cNvPr id="12297" name="Object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iort Lucile" id="{FE0F26CB-2518-4ACE-AA9E-79374FF94EB3}" userId="S::lucile.niort@banq.qc.ca::9ff603e1-08bf-4b83-914f-7b82c2e048c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B03E1B-92F7-4926-8B24-DA0F8BF7DE3E}" name="Tableau2" displayName="Tableau2" ref="B5:G43" totalsRowShown="0" headerRowDxfId="9" headerRowBorderDxfId="8" tableBorderDxfId="7" totalsRowBorderDxfId="6">
  <autoFilter ref="B5:G43" xr:uid="{87B03E1B-92F7-4926-8B24-DA0F8BF7DE3E}"/>
  <tableColumns count="6">
    <tableColumn id="1" xr3:uid="{D484430C-41F5-4353-A0D3-9F0DC047C8ED}" name="NO" dataDxfId="5"/>
    <tableColumn id="2" xr3:uid="{45780DD5-5831-4996-968E-5FA5EA4407F4}" name="CATÉGORIE" dataDxfId="4"/>
    <tableColumn id="3" xr3:uid="{55322143-7C9A-4C30-929F-117EFB2F7BB3}" name="SOUS CATÉGORIE" dataDxfId="3"/>
    <tableColumn id="4" xr3:uid="{3C922C8B-A9D2-4C64-AF96-C954A15094A6}" name="TITRE" dataDxfId="2"/>
    <tableColumn id="5" xr3:uid="{5B04F49E-2DE9-4ABF-AC30-CEC9EBE9566E}" name="DESCRIPTION" dataDxfId="1"/>
    <tableColumn id="6" xr3:uid="{3F61C10B-DA51-49AF-BC52-5D0FBA9D5B28}" name="ONGLET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7-03T20:24:06.20" personId="{FE0F26CB-2518-4ACE-AA9E-79374FF94EB3}" id="{BFAF7649-91E2-493A-BAF8-175188398AA9}">
    <text>Les No et titres sont les mêmes dans la requête SQL.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3" dT="2022-01-13T20:10:28.63" personId="{FE0F26CB-2518-4ACE-AA9E-79374FF94EB3}" id="{1E45ABF1-EF01-4624-B1BC-AAD4A8229B51}">
    <text>Cumulatif, l'abonnement n'expire pas.</text>
  </threadedComment>
  <threadedComment ref="B16" dT="2022-01-13T16:56:20.42" personId="{FE0F26CB-2518-4ACE-AA9E-79374FF94EB3}" id="{294130F8-B0DC-4996-A229-C1B95AE1A510}">
    <text>a nécessairement l'abonnement 'tout service'</text>
  </threadedComment>
  <threadedComment ref="B24" dT="2022-01-13T16:56:35.94" personId="{FE0F26CB-2518-4ACE-AA9E-79374FF94EB3}" id="{41665017-E8BB-4BE7-B3F6-0C2F909C53A1}">
    <text>a nécessairement l'abonnement ' tous service'</text>
  </threadedComment>
  <threadedComment ref="B34" dT="2022-06-21T18:37:37.48" personId="{FE0F26CB-2518-4ACE-AA9E-79374FF94EB3}" id="{9073F21F-D544-4E7D-BCD2-215C993CEA4C}">
    <text>Correspond au pourcentage moyen d'emprunt numérique (audio ou livre) présent.</text>
  </threadedComment>
  <threadedComment ref="AJ76" dT="2022-02-08T16:11:13.47" personId="{FE0F26CB-2518-4ACE-AA9E-79374FF94EB3}" id="{8FAFECC9-7611-4B1F-8C51-3C10F68E7A1B}">
    <text>Inclus uniquement les emprunteurs qui ont réalisé au moins un emprunt numérique (donc accessible à tous, sans considération géographiques)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48" dT="2022-07-14T21:03:47.40" personId="{FE0F26CB-2518-4ACE-AA9E-79374FF94EB3}" id="{689BFE8A-A4CA-4F62-95D0-FB4B739399FC}">
    <text>hors Québec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H6" dT="2022-07-03T20:35:06.31" personId="{FE0F26CB-2518-4ACE-AA9E-79374FF94EB3}" id="{56DCAB9C-F7A4-4430-B92B-4185DAE8A7DF}">
    <text>Pour afficher le document word correspondant, faire clic droit ci-dessous puis ouvrir document.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istique.quebec.ca/fr/produit/tableau/estimations-population-regions-administratives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microsoft.com/office/2017/10/relationships/threadedComment" Target="../threadedComments/threadedComment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1A1B-8336-4ED9-93B0-645167EE6130}">
  <dimension ref="A1:R59"/>
  <sheetViews>
    <sheetView showGridLines="0" tabSelected="1" zoomScale="80" zoomScaleNormal="80" workbookViewId="0">
      <selection activeCell="H41" sqref="H41"/>
    </sheetView>
  </sheetViews>
  <sheetFormatPr baseColWidth="10" defaultRowHeight="14.5" x14ac:dyDescent="0.35"/>
  <cols>
    <col min="1" max="1" width="3.36328125" customWidth="1"/>
    <col min="2" max="2" width="8.1796875" bestFit="1" customWidth="1"/>
    <col min="3" max="3" width="23.90625" customWidth="1"/>
    <col min="4" max="4" width="26.7265625" customWidth="1"/>
    <col min="5" max="5" width="62.90625" customWidth="1"/>
    <col min="6" max="6" width="119" customWidth="1"/>
    <col min="7" max="7" width="11.7265625" customWidth="1"/>
  </cols>
  <sheetData>
    <row r="1" spans="1:18" ht="14.5" customHeight="1" x14ac:dyDescent="0.35">
      <c r="A1" s="1023" t="s">
        <v>625</v>
      </c>
      <c r="B1" s="1023"/>
      <c r="C1" s="1023"/>
      <c r="D1" s="1023"/>
      <c r="E1" s="1023"/>
      <c r="F1" s="1023"/>
      <c r="G1" s="1023"/>
      <c r="H1" s="9"/>
      <c r="I1" s="9"/>
    </row>
    <row r="2" spans="1:18" ht="14.5" customHeight="1" x14ac:dyDescent="0.35">
      <c r="A2" s="1023"/>
      <c r="B2" s="1023"/>
      <c r="C2" s="1023"/>
      <c r="D2" s="1023"/>
      <c r="E2" s="1023"/>
      <c r="F2" s="1023"/>
      <c r="G2" s="1023"/>
      <c r="H2" s="9"/>
      <c r="I2" s="9"/>
    </row>
    <row r="5" spans="1:18" s="9" customFormat="1" x14ac:dyDescent="0.35">
      <c r="B5" s="994" t="s">
        <v>626</v>
      </c>
      <c r="C5" s="995" t="s">
        <v>501</v>
      </c>
      <c r="D5" s="995" t="s">
        <v>538</v>
      </c>
      <c r="E5" s="995" t="s">
        <v>500</v>
      </c>
      <c r="F5" s="995" t="s">
        <v>503</v>
      </c>
      <c r="G5" s="996" t="s">
        <v>502</v>
      </c>
    </row>
    <row r="6" spans="1:18" ht="39" customHeight="1" x14ac:dyDescent="0.35">
      <c r="B6" s="997">
        <v>1</v>
      </c>
      <c r="C6" s="998" t="s">
        <v>35</v>
      </c>
      <c r="D6" s="998" t="s">
        <v>22</v>
      </c>
      <c r="E6" s="998" t="s">
        <v>504</v>
      </c>
      <c r="F6" s="999" t="s">
        <v>659</v>
      </c>
      <c r="G6" s="1000">
        <v>1</v>
      </c>
    </row>
    <row r="7" spans="1:18" ht="14.5" customHeight="1" x14ac:dyDescent="0.35">
      <c r="B7" s="1001">
        <v>2</v>
      </c>
      <c r="C7" s="1002" t="s">
        <v>35</v>
      </c>
      <c r="D7" s="1002" t="s">
        <v>540</v>
      </c>
      <c r="E7" s="1002" t="s">
        <v>505</v>
      </c>
      <c r="F7" s="1003" t="s">
        <v>660</v>
      </c>
      <c r="G7" s="1004">
        <v>1</v>
      </c>
      <c r="P7" s="472"/>
      <c r="Q7" s="472"/>
      <c r="R7" s="472"/>
    </row>
    <row r="8" spans="1:18" x14ac:dyDescent="0.35">
      <c r="B8" s="997">
        <v>3</v>
      </c>
      <c r="C8" s="998" t="s">
        <v>35</v>
      </c>
      <c r="D8" s="998" t="s">
        <v>540</v>
      </c>
      <c r="E8" s="998" t="s">
        <v>514</v>
      </c>
      <c r="F8" s="1005" t="s">
        <v>661</v>
      </c>
      <c r="G8" s="1000">
        <v>1</v>
      </c>
      <c r="P8" s="472"/>
      <c r="Q8" s="472"/>
      <c r="R8" s="472"/>
    </row>
    <row r="9" spans="1:18" x14ac:dyDescent="0.35">
      <c r="B9" s="1001">
        <v>4</v>
      </c>
      <c r="C9" s="1002" t="s">
        <v>35</v>
      </c>
      <c r="D9" s="1002" t="s">
        <v>540</v>
      </c>
      <c r="E9" s="1002" t="s">
        <v>517</v>
      </c>
      <c r="F9" s="1003" t="s">
        <v>662</v>
      </c>
      <c r="G9" s="1004">
        <v>1</v>
      </c>
      <c r="P9" s="472"/>
      <c r="Q9" s="472"/>
      <c r="R9" s="472"/>
    </row>
    <row r="10" spans="1:18" x14ac:dyDescent="0.35">
      <c r="B10" s="997">
        <v>5</v>
      </c>
      <c r="C10" s="998" t="s">
        <v>35</v>
      </c>
      <c r="D10" s="998" t="s">
        <v>540</v>
      </c>
      <c r="E10" s="998" t="s">
        <v>518</v>
      </c>
      <c r="F10" s="1005" t="s">
        <v>663</v>
      </c>
      <c r="G10" s="1000">
        <v>1</v>
      </c>
      <c r="P10" s="472"/>
      <c r="Q10" s="472"/>
      <c r="R10" s="472"/>
    </row>
    <row r="11" spans="1:18" x14ac:dyDescent="0.35">
      <c r="B11" s="1001">
        <v>6</v>
      </c>
      <c r="C11" s="1002" t="s">
        <v>86</v>
      </c>
      <c r="D11" s="1002" t="s">
        <v>695</v>
      </c>
      <c r="E11" s="1002" t="s">
        <v>520</v>
      </c>
      <c r="F11" s="1003" t="s">
        <v>664</v>
      </c>
      <c r="G11" s="1004">
        <v>2</v>
      </c>
      <c r="P11" s="472"/>
      <c r="Q11" s="472"/>
      <c r="R11" s="472"/>
    </row>
    <row r="12" spans="1:18" x14ac:dyDescent="0.35">
      <c r="B12" s="997">
        <v>7</v>
      </c>
      <c r="C12" s="998" t="s">
        <v>86</v>
      </c>
      <c r="D12" s="998" t="s">
        <v>58</v>
      </c>
      <c r="E12" s="998" t="s">
        <v>522</v>
      </c>
      <c r="F12" s="1005" t="s">
        <v>665</v>
      </c>
      <c r="G12" s="1000">
        <v>2</v>
      </c>
      <c r="J12" s="472"/>
      <c r="K12" s="472"/>
      <c r="L12" s="472"/>
      <c r="M12" s="472"/>
      <c r="N12" s="472"/>
      <c r="O12" s="472"/>
      <c r="P12" s="472"/>
      <c r="Q12" s="472"/>
      <c r="R12" s="472"/>
    </row>
    <row r="13" spans="1:18" x14ac:dyDescent="0.35">
      <c r="A13" s="869"/>
      <c r="B13" s="1001">
        <v>8</v>
      </c>
      <c r="C13" s="1002" t="s">
        <v>86</v>
      </c>
      <c r="D13" s="1002" t="s">
        <v>698</v>
      </c>
      <c r="E13" s="1002" t="s">
        <v>523</v>
      </c>
      <c r="F13" s="1003" t="s">
        <v>666</v>
      </c>
      <c r="G13" s="1004">
        <v>2</v>
      </c>
      <c r="J13" s="472"/>
      <c r="K13" s="472"/>
      <c r="L13" s="472"/>
      <c r="M13" s="472"/>
      <c r="N13" s="472"/>
      <c r="O13" s="472"/>
      <c r="P13" s="472"/>
      <c r="Q13" s="472"/>
      <c r="R13" s="472"/>
    </row>
    <row r="14" spans="1:18" x14ac:dyDescent="0.35">
      <c r="B14" s="997">
        <v>9</v>
      </c>
      <c r="C14" s="998" t="s">
        <v>86</v>
      </c>
      <c r="D14" s="998" t="s">
        <v>697</v>
      </c>
      <c r="E14" s="998" t="s">
        <v>526</v>
      </c>
      <c r="F14" s="1005" t="s">
        <v>708</v>
      </c>
      <c r="G14" s="1000">
        <v>2</v>
      </c>
      <c r="J14" s="472"/>
      <c r="K14" s="472"/>
      <c r="L14" s="472"/>
      <c r="M14" s="472"/>
      <c r="N14" s="472"/>
      <c r="O14" s="472"/>
      <c r="P14" s="472"/>
      <c r="Q14" s="472"/>
      <c r="R14" s="472"/>
    </row>
    <row r="15" spans="1:18" x14ac:dyDescent="0.35">
      <c r="B15" s="1001">
        <v>10</v>
      </c>
      <c r="C15" s="1002" t="s">
        <v>86</v>
      </c>
      <c r="D15" s="1002" t="s">
        <v>539</v>
      </c>
      <c r="E15" s="1002" t="s">
        <v>530</v>
      </c>
      <c r="F15" s="1003" t="s">
        <v>528</v>
      </c>
      <c r="G15" s="1004">
        <v>2</v>
      </c>
    </row>
    <row r="16" spans="1:18" x14ac:dyDescent="0.35">
      <c r="B16" s="997">
        <v>11</v>
      </c>
      <c r="C16" s="998" t="s">
        <v>86</v>
      </c>
      <c r="D16" s="998" t="s">
        <v>539</v>
      </c>
      <c r="E16" s="998" t="s">
        <v>531</v>
      </c>
      <c r="F16" s="1005" t="s">
        <v>536</v>
      </c>
      <c r="G16" s="1000">
        <v>2</v>
      </c>
    </row>
    <row r="17" spans="2:7" x14ac:dyDescent="0.35">
      <c r="B17" s="1001">
        <v>12</v>
      </c>
      <c r="C17" s="1002" t="s">
        <v>86</v>
      </c>
      <c r="D17" s="1002" t="s">
        <v>539</v>
      </c>
      <c r="E17" s="1002" t="s">
        <v>532</v>
      </c>
      <c r="F17" s="1003" t="s">
        <v>537</v>
      </c>
      <c r="G17" s="1004">
        <v>2</v>
      </c>
    </row>
    <row r="18" spans="2:7" x14ac:dyDescent="0.35">
      <c r="B18" s="997">
        <v>13</v>
      </c>
      <c r="C18" s="998" t="s">
        <v>551</v>
      </c>
      <c r="D18" s="998" t="s">
        <v>167</v>
      </c>
      <c r="E18" s="998" t="s">
        <v>541</v>
      </c>
      <c r="F18" s="1005" t="s">
        <v>545</v>
      </c>
      <c r="G18" s="1000">
        <v>3</v>
      </c>
    </row>
    <row r="19" spans="2:7" x14ac:dyDescent="0.35">
      <c r="B19" s="1001">
        <v>14</v>
      </c>
      <c r="C19" s="1002" t="s">
        <v>551</v>
      </c>
      <c r="D19" s="1002" t="s">
        <v>167</v>
      </c>
      <c r="E19" s="1002" t="s">
        <v>542</v>
      </c>
      <c r="F19" s="1003" t="s">
        <v>554</v>
      </c>
      <c r="G19" s="1004">
        <v>3</v>
      </c>
    </row>
    <row r="20" spans="2:7" x14ac:dyDescent="0.35">
      <c r="B20" s="997">
        <v>15</v>
      </c>
      <c r="C20" s="998" t="s">
        <v>551</v>
      </c>
      <c r="D20" s="998" t="s">
        <v>167</v>
      </c>
      <c r="E20" s="998" t="s">
        <v>544</v>
      </c>
      <c r="F20" s="1005" t="s">
        <v>552</v>
      </c>
      <c r="G20" s="1000">
        <v>3</v>
      </c>
    </row>
    <row r="21" spans="2:7" x14ac:dyDescent="0.35">
      <c r="B21" s="1001">
        <v>16</v>
      </c>
      <c r="C21" s="1002" t="s">
        <v>551</v>
      </c>
      <c r="D21" s="1002" t="s">
        <v>167</v>
      </c>
      <c r="E21" s="1002" t="s">
        <v>543</v>
      </c>
      <c r="F21" s="1003" t="s">
        <v>553</v>
      </c>
      <c r="G21" s="1004">
        <v>3</v>
      </c>
    </row>
    <row r="22" spans="2:7" x14ac:dyDescent="0.35">
      <c r="B22" s="997">
        <v>17</v>
      </c>
      <c r="C22" s="998" t="s">
        <v>551</v>
      </c>
      <c r="D22" s="998" t="s">
        <v>169</v>
      </c>
      <c r="E22" s="998" t="s">
        <v>555</v>
      </c>
      <c r="F22" s="1005" t="s">
        <v>558</v>
      </c>
      <c r="G22" s="1000">
        <v>3</v>
      </c>
    </row>
    <row r="23" spans="2:7" x14ac:dyDescent="0.35">
      <c r="B23" s="1001">
        <v>18</v>
      </c>
      <c r="C23" s="1002" t="s">
        <v>551</v>
      </c>
      <c r="D23" s="1002" t="s">
        <v>169</v>
      </c>
      <c r="E23" s="1002" t="s">
        <v>556</v>
      </c>
      <c r="F23" s="1003" t="s">
        <v>559</v>
      </c>
      <c r="G23" s="1004">
        <v>3</v>
      </c>
    </row>
    <row r="24" spans="2:7" x14ac:dyDescent="0.35">
      <c r="B24" s="997">
        <v>19</v>
      </c>
      <c r="C24" s="998" t="s">
        <v>551</v>
      </c>
      <c r="D24" s="998" t="s">
        <v>169</v>
      </c>
      <c r="E24" s="998" t="s">
        <v>557</v>
      </c>
      <c r="F24" s="1005" t="s">
        <v>560</v>
      </c>
      <c r="G24" s="1000">
        <v>3</v>
      </c>
    </row>
    <row r="25" spans="2:7" x14ac:dyDescent="0.35">
      <c r="B25" s="1001">
        <v>20</v>
      </c>
      <c r="C25" s="1002" t="s">
        <v>551</v>
      </c>
      <c r="D25" s="1002" t="s">
        <v>58</v>
      </c>
      <c r="E25" s="1002" t="s">
        <v>564</v>
      </c>
      <c r="F25" s="1003" t="s">
        <v>565</v>
      </c>
      <c r="G25" s="1004">
        <v>3</v>
      </c>
    </row>
    <row r="26" spans="2:7" x14ac:dyDescent="0.35">
      <c r="B26" s="997">
        <v>21</v>
      </c>
      <c r="C26" s="998" t="s">
        <v>551</v>
      </c>
      <c r="D26" s="998" t="s">
        <v>170</v>
      </c>
      <c r="E26" s="998" t="s">
        <v>570</v>
      </c>
      <c r="F26" s="1005" t="s">
        <v>567</v>
      </c>
      <c r="G26" s="1000">
        <v>3</v>
      </c>
    </row>
    <row r="27" spans="2:7" x14ac:dyDescent="0.35">
      <c r="B27" s="1001">
        <v>22</v>
      </c>
      <c r="C27" s="1002" t="s">
        <v>551</v>
      </c>
      <c r="D27" s="1002" t="s">
        <v>170</v>
      </c>
      <c r="E27" s="1002" t="s">
        <v>568</v>
      </c>
      <c r="F27" s="1003" t="s">
        <v>571</v>
      </c>
      <c r="G27" s="1004">
        <v>3</v>
      </c>
    </row>
    <row r="28" spans="2:7" x14ac:dyDescent="0.35">
      <c r="B28" s="997">
        <v>23</v>
      </c>
      <c r="C28" s="998" t="s">
        <v>551</v>
      </c>
      <c r="D28" s="998" t="s">
        <v>170</v>
      </c>
      <c r="E28" s="998" t="s">
        <v>569</v>
      </c>
      <c r="F28" s="1005" t="s">
        <v>572</v>
      </c>
      <c r="G28" s="1000">
        <v>3</v>
      </c>
    </row>
    <row r="29" spans="2:7" x14ac:dyDescent="0.35">
      <c r="B29" s="1001">
        <v>24</v>
      </c>
      <c r="C29" s="1002" t="s">
        <v>551</v>
      </c>
      <c r="D29" s="1002" t="s">
        <v>576</v>
      </c>
      <c r="E29" s="1002" t="s">
        <v>595</v>
      </c>
      <c r="F29" s="1003" t="s">
        <v>601</v>
      </c>
      <c r="G29" s="1004">
        <v>4</v>
      </c>
    </row>
    <row r="30" spans="2:7" x14ac:dyDescent="0.35">
      <c r="B30" s="997">
        <v>25</v>
      </c>
      <c r="C30" s="998" t="s">
        <v>551</v>
      </c>
      <c r="D30" s="998" t="s">
        <v>576</v>
      </c>
      <c r="E30" s="998" t="s">
        <v>596</v>
      </c>
      <c r="F30" s="1005" t="s">
        <v>602</v>
      </c>
      <c r="G30" s="1000">
        <v>4</v>
      </c>
    </row>
    <row r="31" spans="2:7" x14ac:dyDescent="0.35">
      <c r="B31" s="1001">
        <v>26</v>
      </c>
      <c r="C31" s="1002" t="s">
        <v>551</v>
      </c>
      <c r="D31" s="1002" t="s">
        <v>577</v>
      </c>
      <c r="E31" s="1002" t="s">
        <v>600</v>
      </c>
      <c r="F31" s="1003" t="s">
        <v>603</v>
      </c>
      <c r="G31" s="1004">
        <v>4</v>
      </c>
    </row>
    <row r="32" spans="2:7" x14ac:dyDescent="0.35">
      <c r="B32" s="997">
        <v>27</v>
      </c>
      <c r="C32" s="998" t="s">
        <v>551</v>
      </c>
      <c r="D32" s="998" t="s">
        <v>616</v>
      </c>
      <c r="E32" s="998" t="s">
        <v>610</v>
      </c>
      <c r="F32" s="1005" t="s">
        <v>613</v>
      </c>
      <c r="G32" s="1000">
        <v>4</v>
      </c>
    </row>
    <row r="33" spans="2:8" x14ac:dyDescent="0.35">
      <c r="B33" s="1001">
        <v>28</v>
      </c>
      <c r="C33" s="1002" t="s">
        <v>551</v>
      </c>
      <c r="D33" s="1002" t="s">
        <v>616</v>
      </c>
      <c r="E33" s="1002" t="s">
        <v>611</v>
      </c>
      <c r="F33" s="1003" t="s">
        <v>614</v>
      </c>
      <c r="G33" s="1004">
        <v>4</v>
      </c>
    </row>
    <row r="34" spans="2:8" x14ac:dyDescent="0.35">
      <c r="B34" s="997">
        <v>29</v>
      </c>
      <c r="C34" s="998" t="s">
        <v>551</v>
      </c>
      <c r="D34" s="998" t="s">
        <v>616</v>
      </c>
      <c r="E34" s="998" t="s">
        <v>618</v>
      </c>
      <c r="F34" s="1005" t="s">
        <v>615</v>
      </c>
      <c r="G34" s="1000">
        <v>4</v>
      </c>
    </row>
    <row r="35" spans="2:8" ht="16.5" customHeight="1" x14ac:dyDescent="0.35">
      <c r="B35" s="1001">
        <v>30</v>
      </c>
      <c r="C35" s="1002" t="s">
        <v>551</v>
      </c>
      <c r="D35" s="1002" t="s">
        <v>621</v>
      </c>
      <c r="E35" s="1002" t="s">
        <v>623</v>
      </c>
      <c r="F35" s="1006" t="s">
        <v>667</v>
      </c>
      <c r="G35" s="1004">
        <v>4</v>
      </c>
    </row>
    <row r="36" spans="2:8" ht="16" customHeight="1" x14ac:dyDescent="0.35">
      <c r="B36" s="997">
        <v>31</v>
      </c>
      <c r="C36" s="998" t="s">
        <v>551</v>
      </c>
      <c r="D36" s="998" t="s">
        <v>621</v>
      </c>
      <c r="E36" s="998" t="s">
        <v>624</v>
      </c>
      <c r="F36" s="1007" t="s">
        <v>668</v>
      </c>
      <c r="G36" s="1000">
        <v>4</v>
      </c>
    </row>
    <row r="37" spans="2:8" s="868" customFormat="1" ht="16.5" customHeight="1" x14ac:dyDescent="0.35">
      <c r="B37" s="1008">
        <v>32</v>
      </c>
      <c r="C37" s="1009" t="s">
        <v>551</v>
      </c>
      <c r="D37" s="1009" t="s">
        <v>621</v>
      </c>
      <c r="E37" s="1009" t="s">
        <v>640</v>
      </c>
      <c r="F37" s="1006" t="s">
        <v>627</v>
      </c>
      <c r="G37" s="1010">
        <v>4</v>
      </c>
    </row>
    <row r="38" spans="2:8" x14ac:dyDescent="0.35">
      <c r="B38" s="997">
        <v>33</v>
      </c>
      <c r="C38" s="998" t="s">
        <v>83</v>
      </c>
      <c r="D38" s="1011" t="s">
        <v>616</v>
      </c>
      <c r="E38" s="1011" t="s">
        <v>641</v>
      </c>
      <c r="F38" s="1011" t="s">
        <v>642</v>
      </c>
      <c r="G38" s="1012">
        <v>4</v>
      </c>
    </row>
    <row r="39" spans="2:8" x14ac:dyDescent="0.35">
      <c r="B39" s="1013">
        <v>34</v>
      </c>
      <c r="C39" s="1014" t="s">
        <v>694</v>
      </c>
      <c r="D39" s="1014" t="s">
        <v>58</v>
      </c>
      <c r="E39" s="1014" t="s">
        <v>699</v>
      </c>
      <c r="F39" s="1019" t="s">
        <v>709</v>
      </c>
      <c r="G39" s="1015">
        <v>5</v>
      </c>
    </row>
    <row r="40" spans="2:8" x14ac:dyDescent="0.35">
      <c r="B40" s="997">
        <v>35</v>
      </c>
      <c r="C40" s="998" t="s">
        <v>694</v>
      </c>
      <c r="D40" s="998" t="s">
        <v>695</v>
      </c>
      <c r="E40" s="998" t="s">
        <v>700</v>
      </c>
      <c r="F40" s="1005" t="s">
        <v>705</v>
      </c>
      <c r="G40" s="1000">
        <v>5</v>
      </c>
    </row>
    <row r="41" spans="2:8" x14ac:dyDescent="0.35">
      <c r="B41" s="1013">
        <v>36</v>
      </c>
      <c r="C41" s="1014" t="s">
        <v>694</v>
      </c>
      <c r="D41" s="1014" t="s">
        <v>696</v>
      </c>
      <c r="E41" t="s">
        <v>701</v>
      </c>
      <c r="F41" s="1019" t="s">
        <v>710</v>
      </c>
      <c r="G41" s="1015">
        <v>5</v>
      </c>
    </row>
    <row r="42" spans="2:8" x14ac:dyDescent="0.35">
      <c r="B42" s="997">
        <v>37</v>
      </c>
      <c r="C42" s="998" t="s">
        <v>694</v>
      </c>
      <c r="D42" s="998" t="s">
        <v>697</v>
      </c>
      <c r="E42" s="869" t="s">
        <v>702</v>
      </c>
      <c r="F42" s="1019" t="s">
        <v>707</v>
      </c>
      <c r="G42" s="1000">
        <v>5</v>
      </c>
    </row>
    <row r="43" spans="2:8" x14ac:dyDescent="0.35">
      <c r="B43" s="1016">
        <v>38</v>
      </c>
      <c r="C43" s="1017" t="s">
        <v>694</v>
      </c>
      <c r="D43" s="1017" t="s">
        <v>698</v>
      </c>
      <c r="E43" s="640" t="s">
        <v>704</v>
      </c>
      <c r="F43" s="1003" t="s">
        <v>706</v>
      </c>
      <c r="G43" s="1018">
        <v>5</v>
      </c>
    </row>
    <row r="44" spans="2:8" x14ac:dyDescent="0.35">
      <c r="H44" s="134"/>
    </row>
    <row r="45" spans="2:8" ht="15.5" x14ac:dyDescent="0.35">
      <c r="C45" s="939" t="s">
        <v>655</v>
      </c>
      <c r="H45" s="134"/>
    </row>
    <row r="46" spans="2:8" ht="15.5" customHeight="1" x14ac:dyDescent="0.35">
      <c r="C46" s="1024" t="s">
        <v>675</v>
      </c>
      <c r="D46" s="1024"/>
      <c r="E46" s="1024"/>
      <c r="F46" s="1024"/>
      <c r="G46" s="938"/>
      <c r="H46" s="936"/>
    </row>
    <row r="47" spans="2:8" ht="15.5" customHeight="1" x14ac:dyDescent="0.35">
      <c r="B47" s="937"/>
      <c r="C47" s="1024"/>
      <c r="D47" s="1024"/>
      <c r="E47" s="1024"/>
      <c r="F47" s="1024"/>
      <c r="G47" s="938"/>
      <c r="H47" s="936"/>
    </row>
    <row r="48" spans="2:8" ht="15.5" customHeight="1" x14ac:dyDescent="0.35">
      <c r="B48" s="937"/>
      <c r="C48" s="1024"/>
      <c r="D48" s="1024"/>
      <c r="E48" s="1024"/>
      <c r="F48" s="1024"/>
      <c r="G48" s="938"/>
      <c r="H48" s="936"/>
    </row>
    <row r="49" spans="2:8" ht="15.5" customHeight="1" x14ac:dyDescent="0.35">
      <c r="B49" s="937"/>
      <c r="C49" s="1024"/>
      <c r="D49" s="1024"/>
      <c r="E49" s="1024"/>
      <c r="F49" s="1024"/>
      <c r="G49" s="938"/>
      <c r="H49" s="936"/>
    </row>
    <row r="50" spans="2:8" ht="15.5" customHeight="1" x14ac:dyDescent="0.35">
      <c r="B50" s="937"/>
      <c r="C50" s="1024"/>
      <c r="D50" s="1024"/>
      <c r="E50" s="1024"/>
      <c r="F50" s="1024"/>
      <c r="G50" s="938"/>
      <c r="H50" s="936"/>
    </row>
    <row r="51" spans="2:8" x14ac:dyDescent="0.35">
      <c r="H51" s="134"/>
    </row>
    <row r="52" spans="2:8" x14ac:dyDescent="0.35">
      <c r="C52" s="2" t="s">
        <v>651</v>
      </c>
    </row>
    <row r="53" spans="2:8" ht="14.5" customHeight="1" x14ac:dyDescent="0.35">
      <c r="C53" s="1022" t="s">
        <v>676</v>
      </c>
      <c r="D53" s="1022"/>
      <c r="E53" s="1022"/>
      <c r="F53" s="1022"/>
    </row>
    <row r="54" spans="2:8" ht="14.5" customHeight="1" x14ac:dyDescent="0.35">
      <c r="C54" s="1022"/>
      <c r="D54" s="1022"/>
      <c r="E54" s="1022"/>
      <c r="F54" s="1022"/>
    </row>
    <row r="55" spans="2:8" ht="14.5" customHeight="1" x14ac:dyDescent="0.35">
      <c r="C55" s="1022"/>
      <c r="D55" s="1022"/>
      <c r="E55" s="1022"/>
      <c r="F55" s="1022"/>
    </row>
    <row r="56" spans="2:8" ht="14.5" customHeight="1" x14ac:dyDescent="0.35">
      <c r="C56" s="1022"/>
      <c r="D56" s="1022"/>
      <c r="E56" s="1022"/>
      <c r="F56" s="1022"/>
    </row>
    <row r="57" spans="2:8" ht="14.5" customHeight="1" x14ac:dyDescent="0.35">
      <c r="C57" s="1022"/>
      <c r="D57" s="1022"/>
      <c r="E57" s="1022"/>
      <c r="F57" s="1022"/>
    </row>
    <row r="58" spans="2:8" ht="14.5" customHeight="1" x14ac:dyDescent="0.35">
      <c r="C58" s="1022"/>
      <c r="D58" s="1022"/>
      <c r="E58" s="1022"/>
      <c r="F58" s="1022"/>
    </row>
    <row r="59" spans="2:8" ht="14.5" customHeight="1" x14ac:dyDescent="0.35">
      <c r="C59" s="1022"/>
      <c r="D59" s="1022"/>
      <c r="E59" s="1022"/>
      <c r="F59" s="1022"/>
    </row>
  </sheetData>
  <mergeCells count="3">
    <mergeCell ref="C53:F59"/>
    <mergeCell ref="A1:G2"/>
    <mergeCell ref="C46:F50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0657-FE17-4557-8C3A-FEA5804B08B3}">
  <dimension ref="A1:AU123"/>
  <sheetViews>
    <sheetView showGridLines="0" topLeftCell="A64" zoomScale="80" zoomScaleNormal="80" workbookViewId="0">
      <selection activeCell="AE100" sqref="AE100"/>
    </sheetView>
  </sheetViews>
  <sheetFormatPr baseColWidth="10" defaultRowHeight="14.5" x14ac:dyDescent="0.35"/>
  <cols>
    <col min="1" max="1" width="5.453125" customWidth="1"/>
    <col min="2" max="2" width="26.26953125" bestFit="1" customWidth="1"/>
    <col min="3" max="3" width="13.36328125" style="1" customWidth="1"/>
    <col min="4" max="4" width="7.54296875" style="1" customWidth="1"/>
    <col min="5" max="5" width="9.08984375" customWidth="1"/>
    <col min="6" max="6" width="7.6328125" customWidth="1"/>
    <col min="7" max="7" width="8.6328125" customWidth="1"/>
    <col min="8" max="8" width="7.6328125" customWidth="1"/>
    <col min="9" max="9" width="9.36328125" customWidth="1"/>
    <col min="10" max="10" width="8.1796875" customWidth="1"/>
    <col min="11" max="11" width="9" customWidth="1"/>
    <col min="12" max="12" width="7.90625" customWidth="1"/>
    <col min="13" max="13" width="9" customWidth="1"/>
    <col min="14" max="14" width="8" customWidth="1"/>
    <col min="15" max="15" width="9" customWidth="1"/>
    <col min="16" max="16" width="10.26953125" customWidth="1"/>
    <col min="17" max="17" width="9.36328125" customWidth="1"/>
    <col min="19" max="19" width="10.81640625" customWidth="1"/>
    <col min="20" max="20" width="6.6328125" customWidth="1"/>
    <col min="21" max="21" width="10.453125" customWidth="1"/>
    <col min="22" max="22" width="10.6328125" customWidth="1"/>
    <col min="23" max="23" width="9.453125" customWidth="1"/>
    <col min="24" max="24" width="7.453125" customWidth="1"/>
    <col min="25" max="25" width="8.6328125" customWidth="1"/>
    <col min="26" max="26" width="8.90625" customWidth="1"/>
    <col min="27" max="27" width="8.08984375" customWidth="1"/>
    <col min="47" max="47" width="5.54296875" style="9" customWidth="1"/>
  </cols>
  <sheetData>
    <row r="1" spans="1:47" ht="14.5" customHeight="1" x14ac:dyDescent="0.35">
      <c r="A1" s="230"/>
      <c r="B1" s="941"/>
      <c r="C1" s="1041" t="s">
        <v>650</v>
      </c>
      <c r="D1" s="1041"/>
      <c r="E1" s="1041"/>
      <c r="F1" s="1041"/>
      <c r="G1" s="1041"/>
      <c r="H1" s="1041"/>
      <c r="I1" s="1041"/>
      <c r="J1" s="1041"/>
      <c r="K1" s="1041"/>
      <c r="L1" s="10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230"/>
      <c r="AE1" s="230"/>
      <c r="AF1" s="399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</row>
    <row r="2" spans="1:47" ht="14.5" customHeight="1" x14ac:dyDescent="0.35">
      <c r="A2" s="230"/>
      <c r="B2" s="941"/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</row>
    <row r="3" spans="1:47" ht="14.5" customHeight="1" x14ac:dyDescent="0.35">
      <c r="A3" s="230"/>
      <c r="B3" s="9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</row>
    <row r="4" spans="1:47" ht="14.5" customHeight="1" x14ac:dyDescent="0.35"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2"/>
      <c r="V4" s="2"/>
      <c r="W4" s="2"/>
      <c r="X4" s="2"/>
      <c r="Y4" s="2"/>
      <c r="Z4" s="2"/>
      <c r="AU4" s="230"/>
    </row>
    <row r="5" spans="1:47" ht="14.5" customHeight="1" x14ac:dyDescent="0.35">
      <c r="D5" s="266"/>
      <c r="I5" s="3"/>
      <c r="J5" s="3"/>
      <c r="K5" s="4"/>
      <c r="L5" s="4"/>
      <c r="T5" s="266"/>
      <c r="U5" s="2"/>
      <c r="V5" s="2"/>
      <c r="W5" s="2"/>
      <c r="X5" s="2"/>
      <c r="Y5" s="2"/>
      <c r="Z5" s="2"/>
      <c r="AU5" s="230"/>
    </row>
    <row r="6" spans="1:47" s="9" customFormat="1" x14ac:dyDescent="0.35">
      <c r="A6" s="379"/>
      <c r="B6" s="1045" t="s">
        <v>506</v>
      </c>
      <c r="C6" s="1045"/>
      <c r="D6" s="1045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230"/>
    </row>
    <row r="7" spans="1:47" s="9" customFormat="1" x14ac:dyDescent="0.35">
      <c r="A7" s="379"/>
      <c r="B7" s="1045"/>
      <c r="C7" s="1045"/>
      <c r="D7" s="1045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230"/>
    </row>
    <row r="8" spans="1:47" s="9" customFormat="1" x14ac:dyDescent="0.3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U8" s="230"/>
    </row>
    <row r="9" spans="1:47" ht="15" thickBot="1" x14ac:dyDescent="0.4">
      <c r="B9" s="37"/>
      <c r="C9" s="40"/>
      <c r="D9" s="40"/>
      <c r="E9" s="39"/>
      <c r="F9" s="39"/>
      <c r="G9" s="41"/>
      <c r="H9" s="41"/>
      <c r="I9" s="42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U9" s="230"/>
    </row>
    <row r="10" spans="1:47" ht="18.5" x14ac:dyDescent="0.45">
      <c r="B10" s="75"/>
      <c r="C10" s="1051">
        <v>2015</v>
      </c>
      <c r="D10" s="1047"/>
      <c r="E10" s="1052">
        <v>2016</v>
      </c>
      <c r="F10" s="1053"/>
      <c r="G10" s="1046">
        <v>2017</v>
      </c>
      <c r="H10" s="1047"/>
      <c r="I10" s="1052">
        <v>2018</v>
      </c>
      <c r="J10" s="1053"/>
      <c r="K10" s="1046">
        <v>2019</v>
      </c>
      <c r="L10" s="1047"/>
      <c r="M10" s="1046">
        <v>2020</v>
      </c>
      <c r="N10" s="1047"/>
      <c r="O10" s="1046">
        <v>2021</v>
      </c>
      <c r="P10" s="1048"/>
      <c r="Q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Q10" s="385"/>
      <c r="AR10" s="386">
        <v>2015</v>
      </c>
      <c r="AS10" s="387">
        <v>2021</v>
      </c>
      <c r="AU10" s="230"/>
    </row>
    <row r="11" spans="1:47" ht="16" thickBot="1" x14ac:dyDescent="0.4">
      <c r="B11" s="75"/>
      <c r="C11" s="87" t="s">
        <v>3</v>
      </c>
      <c r="D11" s="87" t="s">
        <v>4</v>
      </c>
      <c r="E11" s="88" t="s">
        <v>3</v>
      </c>
      <c r="F11" s="88" t="s">
        <v>4</v>
      </c>
      <c r="G11" s="88" t="s">
        <v>3</v>
      </c>
      <c r="H11" s="88" t="s">
        <v>4</v>
      </c>
      <c r="I11" s="88" t="s">
        <v>3</v>
      </c>
      <c r="J11" s="88" t="s">
        <v>4</v>
      </c>
      <c r="K11" s="88" t="s">
        <v>3</v>
      </c>
      <c r="L11" s="88" t="s">
        <v>4</v>
      </c>
      <c r="M11" s="88" t="s">
        <v>3</v>
      </c>
      <c r="N11" s="88" t="s">
        <v>4</v>
      </c>
      <c r="O11" s="88" t="s">
        <v>3</v>
      </c>
      <c r="P11" s="88" t="s">
        <v>4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Q11" s="388" t="s">
        <v>418</v>
      </c>
      <c r="AR11" s="90">
        <v>0.8252944716705356</v>
      </c>
      <c r="AS11" s="95">
        <f>P25</f>
        <v>0.73589446474730369</v>
      </c>
      <c r="AU11" s="230"/>
    </row>
    <row r="12" spans="1:47" ht="15.5" x14ac:dyDescent="0.35">
      <c r="B12" s="63" t="s">
        <v>41</v>
      </c>
      <c r="C12" s="80">
        <f>SUM(C13:C14)</f>
        <v>476339</v>
      </c>
      <c r="D12" s="111">
        <f>SUM(D13:D14)</f>
        <v>1</v>
      </c>
      <c r="E12" s="77">
        <f t="shared" ref="E12:O12" si="0">SUM(E13:E14)</f>
        <v>518294</v>
      </c>
      <c r="F12" s="111">
        <f>SUM(F13:F14)</f>
        <v>1</v>
      </c>
      <c r="G12" s="77">
        <f t="shared" si="0"/>
        <v>529372</v>
      </c>
      <c r="H12" s="111">
        <f>SUM(H13:H14)</f>
        <v>1</v>
      </c>
      <c r="I12" s="78">
        <f t="shared" si="0"/>
        <v>553992</v>
      </c>
      <c r="J12" s="111">
        <f>SUM(J13:J14)</f>
        <v>1</v>
      </c>
      <c r="K12" s="77">
        <f t="shared" si="0"/>
        <v>575984</v>
      </c>
      <c r="L12" s="111">
        <f>SUM(L13:L14)</f>
        <v>1</v>
      </c>
      <c r="M12" s="77">
        <f t="shared" si="0"/>
        <v>582125</v>
      </c>
      <c r="N12" s="111">
        <f>SUM(N13:N14)</f>
        <v>1</v>
      </c>
      <c r="O12" s="77">
        <f t="shared" si="0"/>
        <v>625977</v>
      </c>
      <c r="P12" s="111">
        <f>SUM(P13:P14)</f>
        <v>1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Q12" s="389" t="s">
        <v>419</v>
      </c>
      <c r="AR12" s="92">
        <v>6.8000000000000005E-2</v>
      </c>
      <c r="AS12" s="97">
        <f>P31</f>
        <v>0.1944914876548712</v>
      </c>
      <c r="AU12" s="230"/>
    </row>
    <row r="13" spans="1:47" ht="15.5" x14ac:dyDescent="0.35">
      <c r="B13" s="64" t="s">
        <v>36</v>
      </c>
      <c r="C13" s="81">
        <v>232541</v>
      </c>
      <c r="D13" s="90">
        <f>C13/C12</f>
        <v>0.48818383546171951</v>
      </c>
      <c r="E13" s="45">
        <v>258535</v>
      </c>
      <c r="F13" s="90">
        <f>E13/E12</f>
        <v>0.49881920300061355</v>
      </c>
      <c r="G13" s="45">
        <v>283144</v>
      </c>
      <c r="H13" s="90">
        <f>G13/G12</f>
        <v>0.53486773006505817</v>
      </c>
      <c r="I13" s="53">
        <v>310023</v>
      </c>
      <c r="J13" s="90">
        <f>I13/I12</f>
        <v>0.55961638435212058</v>
      </c>
      <c r="K13" s="45">
        <v>338591</v>
      </c>
      <c r="L13" s="90">
        <f>K13/K12</f>
        <v>0.58784792633128702</v>
      </c>
      <c r="M13" s="45">
        <v>384041</v>
      </c>
      <c r="N13" s="90">
        <f>M13/M12</f>
        <v>0.65972256817693797</v>
      </c>
      <c r="O13" s="45">
        <v>419620</v>
      </c>
      <c r="P13" s="95">
        <f>O13/O12</f>
        <v>0.67034411807462579</v>
      </c>
      <c r="Q13" s="43"/>
      <c r="R13" s="46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F13" s="339"/>
      <c r="AG13" s="339"/>
      <c r="AQ13" s="390" t="s">
        <v>420</v>
      </c>
      <c r="AR13" s="90">
        <v>7.2999999999999995E-2</v>
      </c>
      <c r="AS13" s="95">
        <f>P32</f>
        <v>2.415545057491755E-2</v>
      </c>
      <c r="AU13" s="230"/>
    </row>
    <row r="14" spans="1:47" ht="16" thickBot="1" x14ac:dyDescent="0.4">
      <c r="B14" s="65" t="s">
        <v>37</v>
      </c>
      <c r="C14" s="81">
        <v>243798</v>
      </c>
      <c r="D14" s="90">
        <f>C14/C12</f>
        <v>0.51181616453828049</v>
      </c>
      <c r="E14" s="45">
        <v>259759</v>
      </c>
      <c r="F14" s="90">
        <f>E14/E12</f>
        <v>0.50118079699938645</v>
      </c>
      <c r="G14" s="45">
        <v>246228</v>
      </c>
      <c r="H14" s="90">
        <f>G14/G12</f>
        <v>0.46513226993494178</v>
      </c>
      <c r="I14" s="53">
        <v>243969</v>
      </c>
      <c r="J14" s="90">
        <f>I14/I12</f>
        <v>0.44038361564787937</v>
      </c>
      <c r="K14" s="45">
        <v>237393</v>
      </c>
      <c r="L14" s="90">
        <f>K14/K12</f>
        <v>0.41215207366871304</v>
      </c>
      <c r="M14" s="45">
        <v>198084</v>
      </c>
      <c r="N14" s="90">
        <f>M14/M12</f>
        <v>0.34027743182306208</v>
      </c>
      <c r="O14" s="45">
        <v>206357</v>
      </c>
      <c r="P14" s="95">
        <f>O14/O12</f>
        <v>0.32965588192537426</v>
      </c>
      <c r="Q14" s="43"/>
      <c r="R14" s="46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F14" s="339"/>
      <c r="AG14" s="339"/>
      <c r="AQ14" s="391" t="s">
        <v>417</v>
      </c>
      <c r="AR14" s="392">
        <f>D27</f>
        <v>1.1864843951508899E-2</v>
      </c>
      <c r="AS14" s="393">
        <f>P27</f>
        <v>2.6562082182012656E-2</v>
      </c>
      <c r="AU14" s="230"/>
    </row>
    <row r="15" spans="1:47" ht="15.5" x14ac:dyDescent="0.35">
      <c r="B15" s="66" t="s">
        <v>38</v>
      </c>
      <c r="C15" s="79">
        <f>SUM(C16,C20,C24)</f>
        <v>133113</v>
      </c>
      <c r="D15" s="89" t="s">
        <v>71</v>
      </c>
      <c r="E15" s="79">
        <f>SUM(E16,E20,E24)</f>
        <v>135737</v>
      </c>
      <c r="F15" s="89" t="s">
        <v>71</v>
      </c>
      <c r="G15" s="79">
        <f>SUM(G16,G20,G24)</f>
        <v>138548</v>
      </c>
      <c r="H15" s="89" t="s">
        <v>71</v>
      </c>
      <c r="I15" s="79">
        <f>SUM(I16,I20,I24)</f>
        <v>139519</v>
      </c>
      <c r="J15" s="89" t="s">
        <v>71</v>
      </c>
      <c r="K15" s="79">
        <f>SUM(K16,K20,K24)</f>
        <v>142896</v>
      </c>
      <c r="L15" s="89" t="s">
        <v>71</v>
      </c>
      <c r="M15" s="79">
        <f>SUM(M16,M20,M24)</f>
        <v>128901</v>
      </c>
      <c r="N15" s="89" t="s">
        <v>71</v>
      </c>
      <c r="O15" s="79">
        <f>SUM(O16,O20,O24)</f>
        <v>118188</v>
      </c>
      <c r="P15" s="94" t="s">
        <v>71</v>
      </c>
      <c r="Q15" s="47"/>
      <c r="R15" s="46"/>
      <c r="S15" s="43"/>
      <c r="T15" s="43"/>
      <c r="U15" s="43"/>
      <c r="V15" s="46"/>
      <c r="W15" s="46"/>
      <c r="X15" s="46"/>
      <c r="Y15" s="46"/>
      <c r="Z15" s="46"/>
      <c r="AA15" s="46"/>
      <c r="AB15" s="46"/>
      <c r="AC15" s="46"/>
      <c r="AD15" s="43"/>
      <c r="AF15" s="9"/>
      <c r="AG15" s="9"/>
      <c r="AQ15" s="391" t="s">
        <v>421</v>
      </c>
      <c r="AR15" s="392">
        <f>D33</f>
        <v>1.5647837675178404E-2</v>
      </c>
      <c r="AS15" s="393">
        <f>P33</f>
        <v>1.34593100989393E-2</v>
      </c>
      <c r="AU15" s="230"/>
    </row>
    <row r="16" spans="1:47" ht="15.5" x14ac:dyDescent="0.35">
      <c r="B16" s="361" t="s">
        <v>407</v>
      </c>
      <c r="C16" s="362">
        <f t="shared" ref="C16:P16" si="1">SUM(C17:C19)</f>
        <v>90035</v>
      </c>
      <c r="D16" s="363">
        <f t="shared" si="1"/>
        <v>1</v>
      </c>
      <c r="E16" s="362">
        <f t="shared" si="1"/>
        <v>86877</v>
      </c>
      <c r="F16" s="363">
        <f t="shared" si="1"/>
        <v>1</v>
      </c>
      <c r="G16" s="362">
        <f t="shared" si="1"/>
        <v>84244</v>
      </c>
      <c r="H16" s="363">
        <f t="shared" si="1"/>
        <v>1</v>
      </c>
      <c r="I16" s="362">
        <f t="shared" si="1"/>
        <v>78986</v>
      </c>
      <c r="J16" s="363">
        <f t="shared" si="1"/>
        <v>1</v>
      </c>
      <c r="K16" s="362">
        <f t="shared" si="1"/>
        <v>74726</v>
      </c>
      <c r="L16" s="363">
        <f t="shared" si="1"/>
        <v>1</v>
      </c>
      <c r="M16" s="362">
        <f t="shared" si="1"/>
        <v>37663</v>
      </c>
      <c r="N16" s="363">
        <f t="shared" si="1"/>
        <v>1</v>
      </c>
      <c r="O16" s="362">
        <f t="shared" si="1"/>
        <v>35182</v>
      </c>
      <c r="P16" s="363">
        <f t="shared" si="1"/>
        <v>1</v>
      </c>
      <c r="Q16" s="46"/>
      <c r="R16" s="46"/>
      <c r="S16" s="43"/>
      <c r="T16" s="43"/>
      <c r="U16" s="43"/>
      <c r="V16" s="43"/>
      <c r="W16" s="43"/>
      <c r="X16" s="43"/>
      <c r="Y16" s="43"/>
      <c r="Z16" s="43"/>
      <c r="AA16" s="43"/>
      <c r="AB16" s="46"/>
      <c r="AC16" s="43"/>
      <c r="AD16" s="43"/>
      <c r="AQ16" s="389" t="s">
        <v>195</v>
      </c>
      <c r="AR16" s="92">
        <f>SUM(D26,D28,D29,D30)</f>
        <v>6.1043762359212451E-3</v>
      </c>
      <c r="AS16" s="97">
        <f>SUM(P26,P28,P29,P30)</f>
        <v>5.4372047419556108E-3</v>
      </c>
      <c r="AU16" s="230"/>
    </row>
    <row r="17" spans="2:47" ht="16" thickBot="1" x14ac:dyDescent="0.4">
      <c r="B17" s="67" t="s">
        <v>410</v>
      </c>
      <c r="C17" s="81">
        <v>84628</v>
      </c>
      <c r="D17" s="90">
        <f>C17/$C$16</f>
        <v>0.93994557672016443</v>
      </c>
      <c r="E17" s="45">
        <v>81711</v>
      </c>
      <c r="F17" s="90">
        <f>E17/$E$16</f>
        <v>0.94053662073966637</v>
      </c>
      <c r="G17" s="45">
        <v>79618</v>
      </c>
      <c r="H17" s="90">
        <f>G17/$G$16</f>
        <v>0.9450880774891981</v>
      </c>
      <c r="I17" s="53">
        <v>74937</v>
      </c>
      <c r="J17" s="90">
        <f>I17/$I$16</f>
        <v>0.94873775099384705</v>
      </c>
      <c r="K17" s="49">
        <v>70477</v>
      </c>
      <c r="L17" s="90">
        <f>K17/$K$16</f>
        <v>0.94313893423975592</v>
      </c>
      <c r="M17" s="49">
        <v>35379</v>
      </c>
      <c r="N17" s="90">
        <f>M17/$M$16</f>
        <v>0.93935692855056685</v>
      </c>
      <c r="O17" s="49">
        <v>32775</v>
      </c>
      <c r="P17" s="95">
        <f>O17/$O$16</f>
        <v>0.93158433289750442</v>
      </c>
      <c r="Q17" s="46"/>
      <c r="R17" s="46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Q17" s="394"/>
      <c r="AR17" s="395">
        <f>SUM(AR11:AR16)</f>
        <v>0.99991152953314399</v>
      </c>
      <c r="AS17" s="396">
        <f>SUM(AS11:AS16)</f>
        <v>1</v>
      </c>
      <c r="AU17" s="230"/>
    </row>
    <row r="18" spans="2:47" ht="15.5" x14ac:dyDescent="0.35">
      <c r="B18" s="364" t="s">
        <v>412</v>
      </c>
      <c r="C18" s="365">
        <v>525</v>
      </c>
      <c r="D18" s="366">
        <f>C18/$C$16</f>
        <v>5.8310656966735156E-3</v>
      </c>
      <c r="E18" s="367">
        <v>568</v>
      </c>
      <c r="F18" s="366">
        <f>E18/$E$16</f>
        <v>6.5379789817788369E-3</v>
      </c>
      <c r="G18" s="367">
        <v>535</v>
      </c>
      <c r="H18" s="366">
        <f>G18/$G$16</f>
        <v>6.350600636247092E-3</v>
      </c>
      <c r="I18" s="368">
        <v>594</v>
      </c>
      <c r="J18" s="366">
        <f>I18/$I$16</f>
        <v>7.5203200567189122E-3</v>
      </c>
      <c r="K18" s="369">
        <v>1470</v>
      </c>
      <c r="L18" s="366">
        <f>K18/$K$16</f>
        <v>1.9671867890694004E-2</v>
      </c>
      <c r="M18" s="369">
        <v>1323</v>
      </c>
      <c r="N18" s="366">
        <f>M18/$M$16</f>
        <v>3.512731327828373E-2</v>
      </c>
      <c r="O18" s="369">
        <v>1472</v>
      </c>
      <c r="P18" s="370">
        <f>O18/$O$16</f>
        <v>4.183957705644932E-2</v>
      </c>
      <c r="Q18" s="43"/>
      <c r="R18" s="46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U18" s="230"/>
    </row>
    <row r="19" spans="2:47" ht="15.5" x14ac:dyDescent="0.35">
      <c r="B19" s="67" t="s">
        <v>411</v>
      </c>
      <c r="C19" s="81">
        <v>4882</v>
      </c>
      <c r="D19" s="90">
        <f>C19/$C$16</f>
        <v>5.4223357583162102E-2</v>
      </c>
      <c r="E19" s="45">
        <v>4598</v>
      </c>
      <c r="F19" s="90">
        <f>E19/$E$16</f>
        <v>5.2925400278554739E-2</v>
      </c>
      <c r="G19" s="45">
        <v>4091</v>
      </c>
      <c r="H19" s="90">
        <f>G19/$G$16</f>
        <v>4.8561321874554864E-2</v>
      </c>
      <c r="I19" s="53">
        <v>3455</v>
      </c>
      <c r="J19" s="90">
        <f>I19/$I$16</f>
        <v>4.3741928949434079E-2</v>
      </c>
      <c r="K19" s="49">
        <v>2779</v>
      </c>
      <c r="L19" s="90">
        <f>K19/$K$16</f>
        <v>3.7189197869550092E-2</v>
      </c>
      <c r="M19" s="49">
        <v>961</v>
      </c>
      <c r="N19" s="90">
        <f>M19/$M$16</f>
        <v>2.5515758171149403E-2</v>
      </c>
      <c r="O19" s="49">
        <v>935</v>
      </c>
      <c r="P19" s="95">
        <f>O19/$O$16</f>
        <v>2.6576090046046275E-2</v>
      </c>
      <c r="Q19" s="43"/>
      <c r="R19" s="46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U19" s="230"/>
    </row>
    <row r="20" spans="2:47" ht="15.5" x14ac:dyDescent="0.35">
      <c r="B20" s="371" t="s">
        <v>408</v>
      </c>
      <c r="C20" s="372">
        <f t="shared" ref="C20:P20" si="2">SUM(C21:C23)</f>
        <v>31447</v>
      </c>
      <c r="D20" s="373">
        <f t="shared" si="2"/>
        <v>1</v>
      </c>
      <c r="E20" s="372">
        <f t="shared" si="2"/>
        <v>35171</v>
      </c>
      <c r="F20" s="373">
        <f t="shared" si="2"/>
        <v>1</v>
      </c>
      <c r="G20" s="372">
        <f t="shared" si="2"/>
        <v>39325</v>
      </c>
      <c r="H20" s="373">
        <f t="shared" si="2"/>
        <v>1</v>
      </c>
      <c r="I20" s="372">
        <f t="shared" si="2"/>
        <v>44618</v>
      </c>
      <c r="J20" s="373">
        <f t="shared" si="2"/>
        <v>1</v>
      </c>
      <c r="K20" s="372">
        <f t="shared" si="2"/>
        <v>51432</v>
      </c>
      <c r="L20" s="373">
        <f t="shared" si="2"/>
        <v>1</v>
      </c>
      <c r="M20" s="372">
        <f t="shared" si="2"/>
        <v>76134</v>
      </c>
      <c r="N20" s="373">
        <f t="shared" si="2"/>
        <v>1</v>
      </c>
      <c r="O20" s="372">
        <f t="shared" si="2"/>
        <v>71787</v>
      </c>
      <c r="P20" s="373">
        <f t="shared" si="2"/>
        <v>1</v>
      </c>
      <c r="Q20" s="233"/>
      <c r="R20" s="48"/>
      <c r="S20" s="48"/>
      <c r="T20" s="48"/>
      <c r="U20" s="48"/>
      <c r="V20" s="48"/>
      <c r="W20" s="48"/>
      <c r="X20" s="43"/>
      <c r="Y20" s="43"/>
      <c r="Z20" s="43"/>
      <c r="AA20" s="43"/>
      <c r="AB20" s="43"/>
      <c r="AC20" s="43"/>
      <c r="AD20" s="43"/>
      <c r="AK20" s="360"/>
      <c r="AL20" s="359"/>
      <c r="AU20" s="230"/>
    </row>
    <row r="21" spans="2:47" ht="15.5" x14ac:dyDescent="0.35">
      <c r="B21" s="67" t="s">
        <v>413</v>
      </c>
      <c r="C21" s="81">
        <v>29378</v>
      </c>
      <c r="D21" s="90">
        <f>C21/$C$20</f>
        <v>0.93420676058129548</v>
      </c>
      <c r="E21" s="45">
        <v>32250</v>
      </c>
      <c r="F21" s="90">
        <f>E21/$E$20</f>
        <v>0.91694862244462771</v>
      </c>
      <c r="G21" s="45">
        <v>35426</v>
      </c>
      <c r="H21" s="90">
        <f>G21/$G$20</f>
        <v>0.90085187539732992</v>
      </c>
      <c r="I21" s="53">
        <v>38330</v>
      </c>
      <c r="J21" s="90">
        <f>I21/$I$20</f>
        <v>0.8590703303599444</v>
      </c>
      <c r="K21" s="49">
        <v>42106</v>
      </c>
      <c r="L21" s="90">
        <f>K21/$K$20</f>
        <v>0.81867319956447349</v>
      </c>
      <c r="M21" s="49">
        <v>58103</v>
      </c>
      <c r="N21" s="90">
        <f>M21/$M$20</f>
        <v>0.76316757296345916</v>
      </c>
      <c r="O21" s="49">
        <v>52832</v>
      </c>
      <c r="P21" s="95">
        <f>O21/$O$20</f>
        <v>0.73595497792079345</v>
      </c>
      <c r="Q21" s="48"/>
      <c r="R21" s="48"/>
      <c r="S21" s="48"/>
      <c r="T21" s="48"/>
      <c r="U21" s="48"/>
      <c r="V21" s="48"/>
      <c r="W21" s="43"/>
      <c r="X21" s="43"/>
      <c r="Y21" s="43"/>
      <c r="Z21" s="43"/>
      <c r="AA21" s="43"/>
      <c r="AB21" s="43"/>
      <c r="AC21" s="43"/>
      <c r="AD21" s="43"/>
      <c r="AK21" s="360"/>
      <c r="AL21" s="359"/>
      <c r="AU21" s="230"/>
    </row>
    <row r="22" spans="2:47" ht="15.5" x14ac:dyDescent="0.35">
      <c r="B22" s="68" t="s">
        <v>414</v>
      </c>
      <c r="C22" s="82">
        <v>141</v>
      </c>
      <c r="D22" s="91">
        <f>C22/$C$20</f>
        <v>4.4837345374757528E-3</v>
      </c>
      <c r="E22" s="59">
        <v>241</v>
      </c>
      <c r="F22" s="91">
        <f>E22/$E$20</f>
        <v>6.8522362173381477E-3</v>
      </c>
      <c r="G22" s="59">
        <v>306</v>
      </c>
      <c r="H22" s="91">
        <f>G22/$G$20</f>
        <v>7.7813095994914176E-3</v>
      </c>
      <c r="I22" s="60">
        <v>432</v>
      </c>
      <c r="J22" s="91">
        <f>I22/$I$20</f>
        <v>9.6821910439732848E-3</v>
      </c>
      <c r="K22" s="61">
        <v>623</v>
      </c>
      <c r="L22" s="91">
        <f>K22/$K$20</f>
        <v>1.2113081350132213E-2</v>
      </c>
      <c r="M22" s="61">
        <v>1413</v>
      </c>
      <c r="N22" s="91">
        <f>M22/$M$20</f>
        <v>1.8559382142012765E-2</v>
      </c>
      <c r="O22" s="61">
        <v>1683</v>
      </c>
      <c r="P22" s="96">
        <f>O22/$O$20</f>
        <v>2.3444356220485602E-2</v>
      </c>
      <c r="Q22" s="52"/>
      <c r="R22" s="52"/>
      <c r="S22" s="52"/>
      <c r="T22" s="52"/>
      <c r="U22" s="52"/>
      <c r="V22" s="52"/>
      <c r="W22" s="43"/>
      <c r="X22" s="43"/>
      <c r="Y22" s="43"/>
      <c r="Z22" s="43"/>
      <c r="AA22" s="43"/>
      <c r="AB22" s="43"/>
      <c r="AC22" s="43"/>
      <c r="AD22" s="43"/>
      <c r="AU22" s="230"/>
    </row>
    <row r="23" spans="2:47" ht="15.5" x14ac:dyDescent="0.35">
      <c r="B23" s="67" t="s">
        <v>411</v>
      </c>
      <c r="C23" s="81">
        <v>1928</v>
      </c>
      <c r="D23" s="90">
        <f>C23/$C$20</f>
        <v>6.1309504881228737E-2</v>
      </c>
      <c r="E23" s="45">
        <v>2680</v>
      </c>
      <c r="F23" s="90">
        <f>E23/$E$20</f>
        <v>7.6199141338034182E-2</v>
      </c>
      <c r="G23" s="45">
        <v>3593</v>
      </c>
      <c r="H23" s="90">
        <f>G23/$G$20</f>
        <v>9.1366815003178642E-2</v>
      </c>
      <c r="I23" s="53">
        <v>5856</v>
      </c>
      <c r="J23" s="90">
        <f>I23/$I$20</f>
        <v>0.1312474785960823</v>
      </c>
      <c r="K23" s="49">
        <v>8703</v>
      </c>
      <c r="L23" s="90">
        <f>K23/$K$20</f>
        <v>0.16921371908539432</v>
      </c>
      <c r="M23" s="49">
        <v>16618</v>
      </c>
      <c r="N23" s="90">
        <f>M23/$M$20</f>
        <v>0.21827304489452806</v>
      </c>
      <c r="O23" s="49">
        <v>17272</v>
      </c>
      <c r="P23" s="95">
        <f>O23/$O$20</f>
        <v>0.24060066585872095</v>
      </c>
      <c r="Q23" s="51"/>
      <c r="R23" s="51"/>
      <c r="S23" s="51"/>
      <c r="T23" s="51"/>
      <c r="U23" s="51"/>
      <c r="V23" s="51"/>
      <c r="W23" s="43"/>
      <c r="X23" s="43"/>
      <c r="Y23" s="43"/>
      <c r="Z23" s="43"/>
      <c r="AA23" s="43"/>
      <c r="AB23" s="43"/>
      <c r="AC23" s="43"/>
      <c r="AD23" s="43"/>
      <c r="AU23" s="230"/>
    </row>
    <row r="24" spans="2:47" ht="15.5" x14ac:dyDescent="0.35">
      <c r="B24" s="374" t="s">
        <v>409</v>
      </c>
      <c r="C24" s="375">
        <f t="shared" ref="C24:P24" si="3">SUM(C25:C33)</f>
        <v>11631</v>
      </c>
      <c r="D24" s="376">
        <f t="shared" si="3"/>
        <v>0.99999999999999989</v>
      </c>
      <c r="E24" s="375">
        <f t="shared" si="3"/>
        <v>13689</v>
      </c>
      <c r="F24" s="376">
        <f t="shared" si="3"/>
        <v>1</v>
      </c>
      <c r="G24" s="375">
        <f t="shared" si="3"/>
        <v>14979</v>
      </c>
      <c r="H24" s="376">
        <f t="shared" si="3"/>
        <v>1</v>
      </c>
      <c r="I24" s="375">
        <f t="shared" si="3"/>
        <v>15915</v>
      </c>
      <c r="J24" s="376">
        <f t="shared" si="3"/>
        <v>1.0000000000000002</v>
      </c>
      <c r="K24" s="375">
        <f t="shared" si="3"/>
        <v>16738</v>
      </c>
      <c r="L24" s="376">
        <f t="shared" si="3"/>
        <v>1</v>
      </c>
      <c r="M24" s="375">
        <f t="shared" si="3"/>
        <v>15104</v>
      </c>
      <c r="N24" s="376">
        <f t="shared" si="3"/>
        <v>1</v>
      </c>
      <c r="O24" s="375">
        <f t="shared" si="3"/>
        <v>11219</v>
      </c>
      <c r="P24" s="376">
        <f t="shared" si="3"/>
        <v>0.99999999999999989</v>
      </c>
      <c r="Q24" s="46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F24" s="339"/>
      <c r="AG24" s="339"/>
      <c r="AU24" s="230"/>
    </row>
    <row r="25" spans="2:47" ht="15.5" x14ac:dyDescent="0.35">
      <c r="B25" s="64" t="s">
        <v>415</v>
      </c>
      <c r="C25" s="81">
        <v>9599</v>
      </c>
      <c r="D25" s="90">
        <f>C25/$C$24</f>
        <v>0.8252944716705356</v>
      </c>
      <c r="E25" s="99">
        <v>11250</v>
      </c>
      <c r="F25" s="90">
        <f>E25/$E$24</f>
        <v>0.82182774490466803</v>
      </c>
      <c r="G25" s="45">
        <v>12248</v>
      </c>
      <c r="H25" s="90">
        <f>G25/$G$24</f>
        <v>0.81767808264904196</v>
      </c>
      <c r="I25" s="53">
        <v>12873</v>
      </c>
      <c r="J25" s="90">
        <f>I25/$I$24</f>
        <v>0.80885956644674839</v>
      </c>
      <c r="K25" s="49">
        <v>13396</v>
      </c>
      <c r="L25" s="90">
        <f>K25/$K$24</f>
        <v>0.80033456804875136</v>
      </c>
      <c r="M25" s="49">
        <v>11394</v>
      </c>
      <c r="N25" s="90">
        <f>M25/$M$24</f>
        <v>0.75436970338983056</v>
      </c>
      <c r="O25" s="49">
        <v>8256</v>
      </c>
      <c r="P25" s="95">
        <f>O25/$O$24</f>
        <v>0.73589446474730369</v>
      </c>
      <c r="Q25" s="46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F25" s="339"/>
      <c r="AG25" s="339"/>
      <c r="AU25" s="230"/>
    </row>
    <row r="26" spans="2:47" ht="15.5" x14ac:dyDescent="0.35">
      <c r="B26" s="69" t="s">
        <v>416</v>
      </c>
      <c r="C26" s="83">
        <v>26</v>
      </c>
      <c r="D26" s="92">
        <f t="shared" ref="D26:D33" si="4">C26/$C$24</f>
        <v>2.2354053821683432E-3</v>
      </c>
      <c r="E26" s="56">
        <v>38</v>
      </c>
      <c r="F26" s="92">
        <f t="shared" ref="F26:F33" si="5">E26/$E$24</f>
        <v>2.775951493900212E-3</v>
      </c>
      <c r="G26" s="56">
        <v>33</v>
      </c>
      <c r="H26" s="92">
        <f t="shared" ref="H26:H33" si="6">G26/$G$24</f>
        <v>2.2030843180452634E-3</v>
      </c>
      <c r="I26" s="57">
        <v>30</v>
      </c>
      <c r="J26" s="92">
        <f t="shared" ref="J26:J33" si="7">I26/$I$24</f>
        <v>1.885014137606032E-3</v>
      </c>
      <c r="K26" s="58">
        <v>34</v>
      </c>
      <c r="L26" s="92">
        <f t="shared" ref="L26:L33" si="8">K26/$K$24</f>
        <v>2.0313060102760188E-3</v>
      </c>
      <c r="M26" s="58">
        <v>31</v>
      </c>
      <c r="N26" s="92">
        <f t="shared" ref="N26:N33" si="9">M26/$M$24</f>
        <v>2.0524364406779663E-3</v>
      </c>
      <c r="O26" s="58">
        <v>24</v>
      </c>
      <c r="P26" s="97">
        <f t="shared" ref="P26:P33" si="10">O26/$O$24</f>
        <v>2.1392280951956504E-3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U26" s="230"/>
    </row>
    <row r="27" spans="2:47" ht="15.5" x14ac:dyDescent="0.35">
      <c r="B27" s="64" t="s">
        <v>417</v>
      </c>
      <c r="C27" s="81">
        <v>138</v>
      </c>
      <c r="D27" s="90">
        <f t="shared" si="4"/>
        <v>1.1864843951508899E-2</v>
      </c>
      <c r="E27" s="45">
        <v>179</v>
      </c>
      <c r="F27" s="90">
        <f t="shared" si="5"/>
        <v>1.3076192563372051E-2</v>
      </c>
      <c r="G27" s="45">
        <v>165</v>
      </c>
      <c r="H27" s="90">
        <f t="shared" si="6"/>
        <v>1.1015421590226317E-2</v>
      </c>
      <c r="I27" s="53">
        <v>199</v>
      </c>
      <c r="J27" s="90">
        <f t="shared" si="7"/>
        <v>1.2503927112786679E-2</v>
      </c>
      <c r="K27" s="49">
        <v>237</v>
      </c>
      <c r="L27" s="90">
        <f t="shared" si="8"/>
        <v>1.4159397777512248E-2</v>
      </c>
      <c r="M27" s="49">
        <v>256</v>
      </c>
      <c r="N27" s="90">
        <f t="shared" si="9"/>
        <v>1.6949152542372881E-2</v>
      </c>
      <c r="O27" s="49">
        <v>298</v>
      </c>
      <c r="P27" s="95">
        <f t="shared" si="10"/>
        <v>2.6562082182012656E-2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U27" s="230"/>
    </row>
    <row r="28" spans="2:47" ht="15.5" x14ac:dyDescent="0.35">
      <c r="B28" s="69" t="s">
        <v>507</v>
      </c>
      <c r="C28" s="83">
        <v>0</v>
      </c>
      <c r="D28" s="92">
        <f t="shared" si="4"/>
        <v>0</v>
      </c>
      <c r="E28" s="56">
        <v>4</v>
      </c>
      <c r="F28" s="92">
        <f t="shared" si="5"/>
        <v>2.9220542041054863E-4</v>
      </c>
      <c r="G28" s="56">
        <v>3</v>
      </c>
      <c r="H28" s="92">
        <f t="shared" si="6"/>
        <v>2.002803925495694E-4</v>
      </c>
      <c r="I28" s="57">
        <v>4</v>
      </c>
      <c r="J28" s="92">
        <f t="shared" si="7"/>
        <v>2.5133521834747095E-4</v>
      </c>
      <c r="K28" s="58">
        <v>5</v>
      </c>
      <c r="L28" s="92">
        <f t="shared" si="8"/>
        <v>2.9872147209941452E-4</v>
      </c>
      <c r="M28" s="58">
        <v>3</v>
      </c>
      <c r="N28" s="92">
        <f t="shared" si="9"/>
        <v>1.9862288135593222E-4</v>
      </c>
      <c r="O28" s="58">
        <v>5</v>
      </c>
      <c r="P28" s="97">
        <f t="shared" si="10"/>
        <v>4.4567251983242714E-4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U28" s="230"/>
    </row>
    <row r="29" spans="2:47" ht="15.5" x14ac:dyDescent="0.35">
      <c r="B29" s="64" t="s">
        <v>508</v>
      </c>
      <c r="C29" s="81">
        <v>31</v>
      </c>
      <c r="D29" s="90">
        <f t="shared" si="4"/>
        <v>2.6652910325853322E-3</v>
      </c>
      <c r="E29" s="45">
        <v>30</v>
      </c>
      <c r="F29" s="90">
        <f t="shared" si="5"/>
        <v>2.1915406530791147E-3</v>
      </c>
      <c r="G29" s="45">
        <v>32</v>
      </c>
      <c r="H29" s="90">
        <f t="shared" si="6"/>
        <v>2.136324187195407E-3</v>
      </c>
      <c r="I29" s="53">
        <v>42</v>
      </c>
      <c r="J29" s="90">
        <f t="shared" si="7"/>
        <v>2.639019792648445E-3</v>
      </c>
      <c r="K29" s="49">
        <v>41</v>
      </c>
      <c r="L29" s="90">
        <f t="shared" si="8"/>
        <v>2.4495160712151988E-3</v>
      </c>
      <c r="M29" s="49">
        <v>30</v>
      </c>
      <c r="N29" s="90">
        <f t="shared" si="9"/>
        <v>1.9862288135593219E-3</v>
      </c>
      <c r="O29" s="49">
        <v>14</v>
      </c>
      <c r="P29" s="95">
        <f t="shared" si="10"/>
        <v>1.2478830555307959E-3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U29" s="230"/>
    </row>
    <row r="30" spans="2:47" ht="15.5" x14ac:dyDescent="0.35">
      <c r="B30" s="69" t="s">
        <v>509</v>
      </c>
      <c r="C30" s="83">
        <v>14</v>
      </c>
      <c r="D30" s="92">
        <f t="shared" si="4"/>
        <v>1.2036798211675695E-3</v>
      </c>
      <c r="E30" s="56">
        <v>20</v>
      </c>
      <c r="F30" s="92">
        <f t="shared" si="5"/>
        <v>1.4610271020527432E-3</v>
      </c>
      <c r="G30" s="56">
        <v>13</v>
      </c>
      <c r="H30" s="92">
        <f t="shared" si="6"/>
        <v>8.6788170104813408E-4</v>
      </c>
      <c r="I30" s="57">
        <v>12</v>
      </c>
      <c r="J30" s="92">
        <f t="shared" si="7"/>
        <v>7.5400565504241286E-4</v>
      </c>
      <c r="K30" s="58">
        <v>19</v>
      </c>
      <c r="L30" s="92">
        <f t="shared" si="8"/>
        <v>1.1351415939777751E-3</v>
      </c>
      <c r="M30" s="58">
        <v>27</v>
      </c>
      <c r="N30" s="92">
        <f t="shared" si="9"/>
        <v>1.7876059322033898E-3</v>
      </c>
      <c r="O30" s="58">
        <v>18</v>
      </c>
      <c r="P30" s="97">
        <f t="shared" si="10"/>
        <v>1.6044210713967377E-3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U30" s="230"/>
    </row>
    <row r="31" spans="2:47" ht="15.5" x14ac:dyDescent="0.35">
      <c r="B31" s="64" t="s">
        <v>510</v>
      </c>
      <c r="C31" s="81">
        <v>791</v>
      </c>
      <c r="D31" s="90">
        <f t="shared" si="4"/>
        <v>6.8007909895967666E-2</v>
      </c>
      <c r="E31" s="45">
        <v>1111</v>
      </c>
      <c r="F31" s="90">
        <f t="shared" si="5"/>
        <v>8.1160055519029883E-2</v>
      </c>
      <c r="G31" s="45">
        <v>1373</v>
      </c>
      <c r="H31" s="90">
        <f t="shared" si="6"/>
        <v>9.1661659656852926E-2</v>
      </c>
      <c r="I31" s="53">
        <v>1679</v>
      </c>
      <c r="J31" s="90">
        <f t="shared" si="7"/>
        <v>0.10549795790135093</v>
      </c>
      <c r="K31" s="49">
        <v>2142</v>
      </c>
      <c r="L31" s="90">
        <f t="shared" si="8"/>
        <v>0.12797227864738916</v>
      </c>
      <c r="M31" s="49">
        <v>2845</v>
      </c>
      <c r="N31" s="90">
        <f t="shared" si="9"/>
        <v>0.18836069915254236</v>
      </c>
      <c r="O31" s="49">
        <v>2182</v>
      </c>
      <c r="P31" s="95">
        <f t="shared" si="10"/>
        <v>0.1944914876548712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U31" s="230"/>
    </row>
    <row r="32" spans="2:47" ht="15.5" x14ac:dyDescent="0.35">
      <c r="B32" s="69" t="s">
        <v>511</v>
      </c>
      <c r="C32" s="83">
        <v>850</v>
      </c>
      <c r="D32" s="92">
        <f t="shared" si="4"/>
        <v>7.3080560570888145E-2</v>
      </c>
      <c r="E32" s="56">
        <v>870</v>
      </c>
      <c r="F32" s="92">
        <f t="shared" si="5"/>
        <v>6.3554678939294326E-2</v>
      </c>
      <c r="G32" s="56">
        <v>904</v>
      </c>
      <c r="H32" s="92">
        <f t="shared" si="6"/>
        <v>6.0351158288270243E-2</v>
      </c>
      <c r="I32" s="57">
        <v>831</v>
      </c>
      <c r="J32" s="92">
        <f t="shared" si="7"/>
        <v>5.2214891611687089E-2</v>
      </c>
      <c r="K32" s="58">
        <v>654</v>
      </c>
      <c r="L32" s="92">
        <f t="shared" si="8"/>
        <v>3.9072768550603418E-2</v>
      </c>
      <c r="M32" s="58">
        <v>319</v>
      </c>
      <c r="N32" s="92">
        <f t="shared" si="9"/>
        <v>2.1120233050847457E-2</v>
      </c>
      <c r="O32" s="58">
        <v>271</v>
      </c>
      <c r="P32" s="97">
        <f t="shared" si="10"/>
        <v>2.415545057491755E-2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U32" s="230"/>
    </row>
    <row r="33" spans="1:47" ht="15.5" x14ac:dyDescent="0.35">
      <c r="B33" s="64" t="s">
        <v>421</v>
      </c>
      <c r="C33" s="81">
        <v>182</v>
      </c>
      <c r="D33" s="90">
        <f t="shared" si="4"/>
        <v>1.5647837675178404E-2</v>
      </c>
      <c r="E33" s="49">
        <v>187</v>
      </c>
      <c r="F33" s="90">
        <f t="shared" si="5"/>
        <v>1.3660603404193148E-2</v>
      </c>
      <c r="G33" s="49">
        <v>208</v>
      </c>
      <c r="H33" s="90">
        <f t="shared" si="6"/>
        <v>1.3886107216770145E-2</v>
      </c>
      <c r="I33" s="54">
        <v>245</v>
      </c>
      <c r="J33" s="90">
        <f t="shared" si="7"/>
        <v>1.5394282123782596E-2</v>
      </c>
      <c r="K33" s="49">
        <v>210</v>
      </c>
      <c r="L33" s="90">
        <f t="shared" si="8"/>
        <v>1.2546301828175409E-2</v>
      </c>
      <c r="M33" s="49">
        <v>199</v>
      </c>
      <c r="N33" s="90">
        <f t="shared" si="9"/>
        <v>1.3175317796610169E-2</v>
      </c>
      <c r="O33" s="49">
        <v>151</v>
      </c>
      <c r="P33" s="95">
        <f t="shared" si="10"/>
        <v>1.34593100989393E-2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U33" s="230"/>
    </row>
    <row r="34" spans="1:47" ht="16" thickBot="1" x14ac:dyDescent="0.4">
      <c r="B34" s="70" t="s">
        <v>512</v>
      </c>
      <c r="C34" s="84">
        <v>0.23699999999999999</v>
      </c>
      <c r="D34" s="93" t="s">
        <v>71</v>
      </c>
      <c r="E34" s="71">
        <v>0.24399999999999999</v>
      </c>
      <c r="F34" s="92"/>
      <c r="G34" s="71">
        <v>0.255</v>
      </c>
      <c r="H34" s="93" t="s">
        <v>71</v>
      </c>
      <c r="I34" s="71">
        <v>0.26500000000000001</v>
      </c>
      <c r="J34" s="93" t="s">
        <v>71</v>
      </c>
      <c r="K34" s="71">
        <v>0.27600000000000002</v>
      </c>
      <c r="L34" s="93" t="s">
        <v>71</v>
      </c>
      <c r="M34" s="71">
        <v>0.35199999999999998</v>
      </c>
      <c r="N34" s="93" t="s">
        <v>71</v>
      </c>
      <c r="O34" s="85">
        <v>0.312</v>
      </c>
      <c r="P34" s="98" t="s">
        <v>71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U34" s="230"/>
    </row>
    <row r="35" spans="1:47" x14ac:dyDescent="0.35">
      <c r="B35" s="1050" t="s">
        <v>404</v>
      </c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U35" s="230"/>
    </row>
    <row r="36" spans="1:47" x14ac:dyDescent="0.35">
      <c r="B36" s="1050"/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U36" s="230"/>
    </row>
    <row r="37" spans="1:47" x14ac:dyDescent="0.35">
      <c r="B37" s="37"/>
      <c r="C37" s="40"/>
      <c r="D37" s="40"/>
      <c r="E37" s="39"/>
      <c r="F37" s="39"/>
      <c r="G37" s="41"/>
      <c r="H37" s="41"/>
      <c r="I37" s="42"/>
      <c r="J37" s="42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U37" s="230"/>
    </row>
    <row r="38" spans="1:47" x14ac:dyDescent="0.35">
      <c r="A38" s="379"/>
      <c r="B38" s="1045" t="s">
        <v>513</v>
      </c>
      <c r="C38" s="1045"/>
      <c r="D38" s="1045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230"/>
    </row>
    <row r="39" spans="1:47" x14ac:dyDescent="0.35">
      <c r="A39" s="379"/>
      <c r="B39" s="1045"/>
      <c r="C39" s="1045"/>
      <c r="D39" s="1045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230"/>
    </row>
    <row r="40" spans="1:47" s="9" customFormat="1" x14ac:dyDescent="0.3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U40" s="230"/>
    </row>
    <row r="41" spans="1:47" ht="15" thickBot="1" x14ac:dyDescent="0.4">
      <c r="B41" s="37"/>
      <c r="C41" s="40"/>
      <c r="D41" s="40"/>
      <c r="E41" s="39"/>
      <c r="F41" s="39"/>
      <c r="G41" s="41"/>
      <c r="H41" s="41"/>
      <c r="I41" s="42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1049"/>
      <c r="Z41" s="1030"/>
      <c r="AA41" s="1030"/>
      <c r="AB41" s="1030"/>
      <c r="AC41" s="1030"/>
      <c r="AD41" s="1030"/>
      <c r="AE41" s="1030"/>
      <c r="AF41" s="1030"/>
      <c r="AG41" s="1030"/>
      <c r="AU41" s="230"/>
    </row>
    <row r="42" spans="1:47" ht="18.5" x14ac:dyDescent="0.45">
      <c r="B42" s="39"/>
      <c r="C42" s="1042">
        <v>2015</v>
      </c>
      <c r="D42" s="1026"/>
      <c r="E42" s="1025">
        <v>2016</v>
      </c>
      <c r="F42" s="1026"/>
      <c r="G42" s="1025">
        <v>2017</v>
      </c>
      <c r="H42" s="1026"/>
      <c r="I42" s="1025">
        <v>2018</v>
      </c>
      <c r="J42" s="1026"/>
      <c r="K42" s="1025">
        <v>2019</v>
      </c>
      <c r="L42" s="1026"/>
      <c r="M42" s="1025">
        <v>2020</v>
      </c>
      <c r="N42" s="1026"/>
      <c r="O42" s="1027">
        <v>2021</v>
      </c>
      <c r="P42" s="1028"/>
      <c r="Q42" s="43"/>
      <c r="R42" s="43"/>
      <c r="X42" s="43"/>
      <c r="Y42" s="1049"/>
      <c r="Z42" s="1056">
        <v>2021</v>
      </c>
      <c r="AA42" s="1057"/>
      <c r="AB42" s="1033" t="s">
        <v>145</v>
      </c>
      <c r="AC42" s="1034"/>
      <c r="AD42" s="1031" t="s">
        <v>149</v>
      </c>
      <c r="AE42" s="1032"/>
      <c r="AU42" s="230"/>
    </row>
    <row r="43" spans="1:47" ht="16" thickBot="1" x14ac:dyDescent="0.4">
      <c r="B43" s="39"/>
      <c r="C43" s="87" t="s">
        <v>3</v>
      </c>
      <c r="D43" s="87" t="s">
        <v>4</v>
      </c>
      <c r="E43" s="87" t="s">
        <v>3</v>
      </c>
      <c r="F43" s="87" t="s">
        <v>4</v>
      </c>
      <c r="G43" s="87" t="s">
        <v>3</v>
      </c>
      <c r="H43" s="87" t="s">
        <v>4</v>
      </c>
      <c r="I43" s="87" t="s">
        <v>3</v>
      </c>
      <c r="J43" s="87" t="s">
        <v>4</v>
      </c>
      <c r="K43" s="87" t="s">
        <v>3</v>
      </c>
      <c r="L43" s="87" t="s">
        <v>4</v>
      </c>
      <c r="M43" s="87" t="s">
        <v>3</v>
      </c>
      <c r="N43" s="87" t="s">
        <v>4</v>
      </c>
      <c r="O43" s="87" t="s">
        <v>3</v>
      </c>
      <c r="P43" s="87" t="s">
        <v>4</v>
      </c>
      <c r="Q43" s="43"/>
      <c r="R43" s="43"/>
      <c r="X43" s="43"/>
      <c r="Y43" s="43"/>
      <c r="Z43" s="1058"/>
      <c r="AA43" s="1059"/>
      <c r="AB43" s="161" t="s">
        <v>3</v>
      </c>
      <c r="AC43" s="158" t="s">
        <v>4</v>
      </c>
      <c r="AD43" s="161" t="s">
        <v>3</v>
      </c>
      <c r="AE43" s="158" t="s">
        <v>4</v>
      </c>
      <c r="AU43" s="230"/>
    </row>
    <row r="44" spans="1:47" ht="15.5" x14ac:dyDescent="0.35">
      <c r="B44" s="182" t="s">
        <v>43</v>
      </c>
      <c r="C44" s="185">
        <v>6084</v>
      </c>
      <c r="D44" s="186">
        <f>C44/C$56</f>
        <v>4.7528650776910639E-2</v>
      </c>
      <c r="E44" s="187">
        <v>5985</v>
      </c>
      <c r="F44" s="186">
        <f>E44/E$56</f>
        <v>4.5846259910375733E-2</v>
      </c>
      <c r="G44" s="187">
        <v>5891</v>
      </c>
      <c r="H44" s="186">
        <f t="shared" ref="H44:H53" si="11">G44/G$56</f>
        <v>4.4263280486888573E-2</v>
      </c>
      <c r="I44" s="187">
        <v>5689</v>
      </c>
      <c r="J44" s="186">
        <f t="shared" ref="J44:J53" si="12">I44/I$56</f>
        <v>4.2505977286312016E-2</v>
      </c>
      <c r="K44" s="187">
        <v>5560</v>
      </c>
      <c r="L44" s="186">
        <f t="shared" ref="L44:L53" si="13">K44/K$56</f>
        <v>4.0757383610547072E-2</v>
      </c>
      <c r="M44" s="188">
        <v>4400</v>
      </c>
      <c r="N44" s="186">
        <f t="shared" ref="N44:N53" si="14">M44/M$56</f>
        <v>3.5925992455541587E-2</v>
      </c>
      <c r="O44" s="188">
        <v>4338</v>
      </c>
      <c r="P44" s="189">
        <f t="shared" ref="P44:P53" si="15">O44/O$56</f>
        <v>3.8960339129185229E-2</v>
      </c>
      <c r="Q44" s="43"/>
      <c r="R44" s="51"/>
      <c r="X44" s="43"/>
      <c r="Y44" s="43"/>
      <c r="Z44" s="1035" t="s">
        <v>43</v>
      </c>
      <c r="AA44" s="1036"/>
      <c r="AB44" s="162">
        <f t="shared" ref="AB44:AB53" si="16">AC44*AB$55</f>
        <v>1200962</v>
      </c>
      <c r="AC44" s="166">
        <v>0.14000000000000001</v>
      </c>
      <c r="AD44" s="188">
        <v>4338</v>
      </c>
      <c r="AE44" s="189">
        <v>3.8960339129185229E-2</v>
      </c>
      <c r="AU44" s="230"/>
    </row>
    <row r="45" spans="1:47" ht="15.5" x14ac:dyDescent="0.35">
      <c r="B45" s="183" t="s">
        <v>44</v>
      </c>
      <c r="C45" s="190">
        <v>3525</v>
      </c>
      <c r="D45" s="102">
        <f t="shared" ref="D45:F53" si="17">C45/C$56</f>
        <v>2.7537556539876724E-2</v>
      </c>
      <c r="E45" s="100">
        <v>3502</v>
      </c>
      <c r="F45" s="102">
        <f t="shared" si="17"/>
        <v>2.6825998697767053E-2</v>
      </c>
      <c r="G45" s="100">
        <v>3427</v>
      </c>
      <c r="H45" s="102">
        <f t="shared" si="11"/>
        <v>2.574949282440454E-2</v>
      </c>
      <c r="I45" s="100">
        <v>3516</v>
      </c>
      <c r="J45" s="102">
        <f t="shared" si="12"/>
        <v>2.6270173341303049E-2</v>
      </c>
      <c r="K45" s="100">
        <v>3549</v>
      </c>
      <c r="L45" s="102">
        <f t="shared" si="13"/>
        <v>2.6015819142775461E-2</v>
      </c>
      <c r="M45" s="100">
        <v>2651</v>
      </c>
      <c r="N45" s="102">
        <f t="shared" si="14"/>
        <v>2.1645410454463804E-2</v>
      </c>
      <c r="O45" s="100">
        <v>2627</v>
      </c>
      <c r="P45" s="191">
        <f t="shared" si="15"/>
        <v>2.3593547923552234E-2</v>
      </c>
      <c r="Q45" s="43"/>
      <c r="R45" s="51"/>
      <c r="X45" s="43"/>
      <c r="Y45" s="43"/>
      <c r="Z45" s="1037" t="s">
        <v>44</v>
      </c>
      <c r="AA45" s="1038"/>
      <c r="AB45" s="163">
        <f t="shared" si="16"/>
        <v>343132</v>
      </c>
      <c r="AC45" s="167">
        <v>0.04</v>
      </c>
      <c r="AD45" s="100">
        <v>2627</v>
      </c>
      <c r="AE45" s="191">
        <v>2.3593547923552234E-2</v>
      </c>
      <c r="AU45" s="230"/>
    </row>
    <row r="46" spans="1:47" ht="15.5" x14ac:dyDescent="0.35">
      <c r="B46" s="184" t="s">
        <v>45</v>
      </c>
      <c r="C46" s="162">
        <v>19142</v>
      </c>
      <c r="D46" s="101">
        <f t="shared" si="17"/>
        <v>0.1495386971025022</v>
      </c>
      <c r="E46" s="99">
        <v>18855</v>
      </c>
      <c r="F46" s="101">
        <f t="shared" si="17"/>
        <v>0.14443295415374008</v>
      </c>
      <c r="G46" s="99">
        <v>18464</v>
      </c>
      <c r="H46" s="101">
        <f t="shared" si="11"/>
        <v>0.13873318806822452</v>
      </c>
      <c r="I46" s="99">
        <v>17378</v>
      </c>
      <c r="J46" s="101">
        <f t="shared" si="12"/>
        <v>0.12984160191273161</v>
      </c>
      <c r="K46" s="99">
        <v>16428</v>
      </c>
      <c r="L46" s="101">
        <f t="shared" si="13"/>
        <v>0.12042487373274592</v>
      </c>
      <c r="M46" s="49">
        <v>11883</v>
      </c>
      <c r="N46" s="101">
        <f t="shared" si="14"/>
        <v>9.7024674624818327E-2</v>
      </c>
      <c r="O46" s="49">
        <v>9710</v>
      </c>
      <c r="P46" s="192">
        <f t="shared" si="15"/>
        <v>8.7207213680126461E-2</v>
      </c>
      <c r="Q46" s="43"/>
      <c r="R46" s="51"/>
      <c r="X46" s="43"/>
      <c r="Y46" s="43"/>
      <c r="Z46" s="1039" t="s">
        <v>45</v>
      </c>
      <c r="AA46" s="1040"/>
      <c r="AB46" s="162">
        <f t="shared" si="16"/>
        <v>686264</v>
      </c>
      <c r="AC46" s="166">
        <v>0.08</v>
      </c>
      <c r="AD46" s="49">
        <v>9710</v>
      </c>
      <c r="AE46" s="192">
        <v>8.7207213680126461E-2</v>
      </c>
      <c r="AU46" s="230"/>
    </row>
    <row r="47" spans="1:47" ht="15.5" x14ac:dyDescent="0.35">
      <c r="B47" s="183" t="s">
        <v>46</v>
      </c>
      <c r="C47" s="163">
        <v>27643</v>
      </c>
      <c r="D47" s="102">
        <f t="shared" si="17"/>
        <v>0.21594912778207442</v>
      </c>
      <c r="E47" s="100">
        <v>27437</v>
      </c>
      <c r="F47" s="102">
        <f t="shared" si="17"/>
        <v>0.21017273737025546</v>
      </c>
      <c r="G47" s="100">
        <v>28141</v>
      </c>
      <c r="H47" s="102">
        <f t="shared" si="11"/>
        <v>0.21144338417612143</v>
      </c>
      <c r="I47" s="100">
        <v>28418</v>
      </c>
      <c r="J47" s="102">
        <f t="shared" si="12"/>
        <v>0.21232815301852959</v>
      </c>
      <c r="K47" s="100">
        <v>28284</v>
      </c>
      <c r="L47" s="102">
        <f t="shared" si="13"/>
        <v>0.20733486295696285</v>
      </c>
      <c r="M47" s="100">
        <v>23505</v>
      </c>
      <c r="N47" s="102">
        <f t="shared" si="14"/>
        <v>0.19191828469716021</v>
      </c>
      <c r="O47" s="100">
        <v>20944</v>
      </c>
      <c r="P47" s="191">
        <f t="shared" si="15"/>
        <v>0.18810173875556832</v>
      </c>
      <c r="Q47" s="43"/>
      <c r="R47" s="51"/>
      <c r="X47" s="43"/>
      <c r="Y47" s="43"/>
      <c r="Z47" s="1037" t="s">
        <v>46</v>
      </c>
      <c r="AA47" s="1038"/>
      <c r="AB47" s="163">
        <f t="shared" si="16"/>
        <v>1115179</v>
      </c>
      <c r="AC47" s="167">
        <v>0.13</v>
      </c>
      <c r="AD47" s="100">
        <v>20944</v>
      </c>
      <c r="AE47" s="191">
        <v>0.18810173875556832</v>
      </c>
      <c r="AU47" s="230"/>
    </row>
    <row r="48" spans="1:47" ht="15.5" x14ac:dyDescent="0.35">
      <c r="B48" s="184" t="s">
        <v>47</v>
      </c>
      <c r="C48" s="162">
        <v>23365</v>
      </c>
      <c r="D48" s="101">
        <f t="shared" si="17"/>
        <v>0.1825290804409134</v>
      </c>
      <c r="E48" s="99">
        <v>24018</v>
      </c>
      <c r="F48" s="101">
        <f t="shared" si="17"/>
        <v>0.18398253475812937</v>
      </c>
      <c r="G48" s="99">
        <v>24743</v>
      </c>
      <c r="H48" s="101">
        <f t="shared" si="11"/>
        <v>0.18591178901495228</v>
      </c>
      <c r="I48" s="99">
        <v>24801</v>
      </c>
      <c r="J48" s="101">
        <f t="shared" si="12"/>
        <v>0.18530334728033473</v>
      </c>
      <c r="K48" s="99">
        <v>25287</v>
      </c>
      <c r="L48" s="101">
        <f t="shared" si="13"/>
        <v>0.18536546031652945</v>
      </c>
      <c r="M48" s="49">
        <v>23412</v>
      </c>
      <c r="N48" s="101">
        <f t="shared" si="14"/>
        <v>0.19115893985662263</v>
      </c>
      <c r="O48" s="49">
        <v>20751</v>
      </c>
      <c r="P48" s="192">
        <f t="shared" si="15"/>
        <v>0.18636837189251329</v>
      </c>
      <c r="Q48" s="43"/>
      <c r="R48" s="51"/>
      <c r="X48" s="43"/>
      <c r="Y48" s="43"/>
      <c r="Z48" s="1039" t="s">
        <v>47</v>
      </c>
      <c r="AA48" s="1040"/>
      <c r="AB48" s="162">
        <f t="shared" si="16"/>
        <v>1200962</v>
      </c>
      <c r="AC48" s="166">
        <v>0.14000000000000001</v>
      </c>
      <c r="AD48" s="49">
        <v>20751</v>
      </c>
      <c r="AE48" s="192">
        <v>0.18636837189251329</v>
      </c>
      <c r="AU48" s="230"/>
    </row>
    <row r="49" spans="1:47" ht="15.5" x14ac:dyDescent="0.35">
      <c r="B49" s="183" t="s">
        <v>48</v>
      </c>
      <c r="C49" s="163">
        <v>16816</v>
      </c>
      <c r="D49" s="102">
        <f t="shared" si="17"/>
        <v>0.1313678158225722</v>
      </c>
      <c r="E49" s="100">
        <v>17228</v>
      </c>
      <c r="F49" s="102">
        <f t="shared" si="17"/>
        <v>0.13196981883641656</v>
      </c>
      <c r="G49" s="100">
        <v>17470</v>
      </c>
      <c r="H49" s="102">
        <f t="shared" si="11"/>
        <v>0.13126455781801788</v>
      </c>
      <c r="I49" s="100">
        <v>17556</v>
      </c>
      <c r="J49" s="102">
        <f t="shared" si="12"/>
        <v>0.13117154811715481</v>
      </c>
      <c r="K49" s="100">
        <v>18165</v>
      </c>
      <c r="L49" s="102">
        <f t="shared" si="13"/>
        <v>0.13315789087870281</v>
      </c>
      <c r="M49" s="100">
        <v>16907</v>
      </c>
      <c r="N49" s="102">
        <f t="shared" si="14"/>
        <v>0.13804562601041853</v>
      </c>
      <c r="O49" s="100">
        <v>15622</v>
      </c>
      <c r="P49" s="191">
        <f t="shared" si="15"/>
        <v>0.14030392297743929</v>
      </c>
      <c r="Q49" s="43"/>
      <c r="R49" s="51"/>
      <c r="X49" s="43"/>
      <c r="Y49" s="43"/>
      <c r="Z49" s="1037" t="s">
        <v>48</v>
      </c>
      <c r="AA49" s="1038"/>
      <c r="AB49" s="163">
        <f t="shared" si="16"/>
        <v>1115179</v>
      </c>
      <c r="AC49" s="167">
        <v>0.13</v>
      </c>
      <c r="AD49" s="100">
        <v>15622</v>
      </c>
      <c r="AE49" s="191">
        <v>0.14030392297743929</v>
      </c>
      <c r="AU49" s="230"/>
    </row>
    <row r="50" spans="1:47" ht="15.5" x14ac:dyDescent="0.35">
      <c r="B50" s="184" t="s">
        <v>49</v>
      </c>
      <c r="C50" s="162">
        <v>17717</v>
      </c>
      <c r="D50" s="101">
        <f t="shared" si="17"/>
        <v>0.13840649339489247</v>
      </c>
      <c r="E50" s="99">
        <v>18162</v>
      </c>
      <c r="F50" s="101">
        <f t="shared" si="17"/>
        <v>0.13912443984832817</v>
      </c>
      <c r="G50" s="99">
        <v>18332</v>
      </c>
      <c r="H50" s="101">
        <f t="shared" si="11"/>
        <v>0.13774137801487715</v>
      </c>
      <c r="I50" s="99">
        <v>18389</v>
      </c>
      <c r="J50" s="101">
        <f t="shared" si="12"/>
        <v>0.13739539748953974</v>
      </c>
      <c r="K50" s="99">
        <v>18474</v>
      </c>
      <c r="L50" s="101">
        <f t="shared" si="13"/>
        <v>0.13542300446425298</v>
      </c>
      <c r="M50" s="49">
        <v>17552</v>
      </c>
      <c r="N50" s="101">
        <f t="shared" si="14"/>
        <v>0.14331204990446952</v>
      </c>
      <c r="O50" s="49">
        <v>15500</v>
      </c>
      <c r="P50" s="192">
        <f t="shared" si="15"/>
        <v>0.13920821957177756</v>
      </c>
      <c r="Q50" s="43"/>
      <c r="R50" s="51"/>
      <c r="X50" s="43"/>
      <c r="Y50" s="43"/>
      <c r="Z50" s="1039" t="s">
        <v>49</v>
      </c>
      <c r="AA50" s="1040"/>
      <c r="AB50" s="162">
        <f t="shared" si="16"/>
        <v>1286745</v>
      </c>
      <c r="AC50" s="166">
        <v>0.15</v>
      </c>
      <c r="AD50" s="49">
        <v>15500</v>
      </c>
      <c r="AE50" s="192">
        <v>0.13920821957177756</v>
      </c>
      <c r="AU50" s="230"/>
    </row>
    <row r="51" spans="1:47" ht="15.5" x14ac:dyDescent="0.35">
      <c r="B51" s="183" t="s">
        <v>50</v>
      </c>
      <c r="C51" s="163">
        <v>11140</v>
      </c>
      <c r="D51" s="102">
        <f t="shared" si="17"/>
        <v>8.7026490738787723E-2</v>
      </c>
      <c r="E51" s="100">
        <v>12363</v>
      </c>
      <c r="F51" s="102">
        <f t="shared" si="17"/>
        <v>9.4702975985292426E-2</v>
      </c>
      <c r="G51" s="100">
        <v>13302</v>
      </c>
      <c r="H51" s="102">
        <f t="shared" si="11"/>
        <v>9.9947404012322494E-2</v>
      </c>
      <c r="I51" s="100">
        <v>14143</v>
      </c>
      <c r="J51" s="102">
        <f t="shared" si="12"/>
        <v>0.10567095038852362</v>
      </c>
      <c r="K51" s="100">
        <v>15561</v>
      </c>
      <c r="L51" s="102">
        <f t="shared" si="13"/>
        <v>0.11406936085678471</v>
      </c>
      <c r="M51" s="100">
        <v>16442</v>
      </c>
      <c r="N51" s="102">
        <f t="shared" si="14"/>
        <v>0.13424890180773061</v>
      </c>
      <c r="O51" s="100">
        <v>15646</v>
      </c>
      <c r="P51" s="191">
        <f t="shared" si="15"/>
        <v>0.14051947118838914</v>
      </c>
      <c r="Q51" s="43"/>
      <c r="R51" s="51"/>
      <c r="X51" s="43"/>
      <c r="Y51" s="43"/>
      <c r="Z51" s="1037" t="s">
        <v>50</v>
      </c>
      <c r="AA51" s="1038"/>
      <c r="AB51" s="163">
        <f t="shared" si="16"/>
        <v>943613</v>
      </c>
      <c r="AC51" s="167">
        <v>0.11</v>
      </c>
      <c r="AD51" s="100">
        <v>15646</v>
      </c>
      <c r="AE51" s="191">
        <v>0.14051947118838914</v>
      </c>
      <c r="AU51" s="230"/>
    </row>
    <row r="52" spans="1:47" ht="15.5" x14ac:dyDescent="0.35">
      <c r="B52" s="184" t="s">
        <v>51</v>
      </c>
      <c r="C52" s="162">
        <v>2252</v>
      </c>
      <c r="D52" s="101">
        <f t="shared" si="17"/>
        <v>1.7592787894412026E-2</v>
      </c>
      <c r="E52" s="99">
        <v>2572</v>
      </c>
      <c r="F52" s="101">
        <f t="shared" si="17"/>
        <v>1.9702018461067065E-2</v>
      </c>
      <c r="G52" s="99">
        <v>2940</v>
      </c>
      <c r="H52" s="101">
        <f t="shared" si="11"/>
        <v>2.2090314824554813E-2</v>
      </c>
      <c r="I52" s="99">
        <v>3370</v>
      </c>
      <c r="J52" s="101">
        <f t="shared" si="12"/>
        <v>2.5179318589360431E-2</v>
      </c>
      <c r="K52" s="99">
        <v>4074</v>
      </c>
      <c r="L52" s="101">
        <f t="shared" si="13"/>
        <v>2.9864313098807334E-2</v>
      </c>
      <c r="M52" s="49">
        <v>4623</v>
      </c>
      <c r="N52" s="101">
        <f t="shared" si="14"/>
        <v>3.7746787073174713E-2</v>
      </c>
      <c r="O52" s="49">
        <v>4986</v>
      </c>
      <c r="P52" s="192">
        <f t="shared" si="15"/>
        <v>4.4780140824831151E-2</v>
      </c>
      <c r="Q52" s="43"/>
      <c r="R52" s="51"/>
      <c r="X52" s="43"/>
      <c r="Y52" s="43"/>
      <c r="Z52" s="1039" t="s">
        <v>51</v>
      </c>
      <c r="AA52" s="1040"/>
      <c r="AB52" s="162">
        <f t="shared" si="16"/>
        <v>514698</v>
      </c>
      <c r="AC52" s="166">
        <v>0.06</v>
      </c>
      <c r="AD52" s="49">
        <v>4986</v>
      </c>
      <c r="AE52" s="192">
        <v>4.4780140824831151E-2</v>
      </c>
      <c r="AU52" s="230"/>
    </row>
    <row r="53" spans="1:47" ht="15.5" x14ac:dyDescent="0.35">
      <c r="B53" s="183" t="s">
        <v>52</v>
      </c>
      <c r="C53" s="163">
        <v>323</v>
      </c>
      <c r="D53" s="102">
        <f>C53/C$56</f>
        <v>2.5232995070582076E-3</v>
      </c>
      <c r="E53" s="100">
        <v>423</v>
      </c>
      <c r="F53" s="102">
        <f t="shared" si="17"/>
        <v>3.2402619786280592E-3</v>
      </c>
      <c r="G53" s="100">
        <v>380</v>
      </c>
      <c r="H53" s="102">
        <f t="shared" si="11"/>
        <v>2.8552107596363364E-3</v>
      </c>
      <c r="I53" s="100">
        <v>580</v>
      </c>
      <c r="J53" s="102">
        <f t="shared" si="12"/>
        <v>4.3335325762104008E-3</v>
      </c>
      <c r="K53" s="100">
        <v>1035</v>
      </c>
      <c r="L53" s="102">
        <f t="shared" si="13"/>
        <v>7.5870309418914067E-3</v>
      </c>
      <c r="M53" s="100">
        <v>1099</v>
      </c>
      <c r="N53" s="102">
        <f t="shared" si="14"/>
        <v>8.9733331156000452E-3</v>
      </c>
      <c r="O53" s="100">
        <v>1220</v>
      </c>
      <c r="P53" s="191">
        <f t="shared" si="15"/>
        <v>1.095703405661733E-2</v>
      </c>
      <c r="Q53" s="43"/>
      <c r="R53" s="51"/>
      <c r="X53" s="43"/>
      <c r="Y53" s="43"/>
      <c r="Z53" s="1037" t="s">
        <v>52</v>
      </c>
      <c r="AA53" s="1038"/>
      <c r="AB53" s="163">
        <f t="shared" si="16"/>
        <v>171566</v>
      </c>
      <c r="AC53" s="156">
        <v>0.02</v>
      </c>
      <c r="AD53" s="100">
        <v>1220</v>
      </c>
      <c r="AE53" s="191">
        <v>1.095703405661733E-2</v>
      </c>
      <c r="AU53" s="230"/>
    </row>
    <row r="54" spans="1:47" ht="16" thickBot="1" x14ac:dyDescent="0.4">
      <c r="B54" s="193" t="s">
        <v>53</v>
      </c>
      <c r="C54" s="194">
        <v>5106</v>
      </c>
      <c r="D54" s="195">
        <f>C54/$C$55</f>
        <v>3.8358387234905679E-2</v>
      </c>
      <c r="E54" s="196">
        <v>5192</v>
      </c>
      <c r="F54" s="195">
        <f>E54/$E$55</f>
        <v>3.8250440189484078E-2</v>
      </c>
      <c r="G54" s="152">
        <v>5458</v>
      </c>
      <c r="H54" s="195">
        <f>G54/$G$55</f>
        <v>3.9394289343765335E-2</v>
      </c>
      <c r="I54" s="197">
        <f>5674+8</f>
        <v>5682</v>
      </c>
      <c r="J54" s="195">
        <f>I54/$I$55</f>
        <v>4.0724760252863347E-2</v>
      </c>
      <c r="K54" s="197">
        <f>6464+15</f>
        <v>6479</v>
      </c>
      <c r="L54" s="198">
        <f>K54/$K$55</f>
        <v>4.534066733848393E-2</v>
      </c>
      <c r="M54" s="196">
        <f>6414+13</f>
        <v>6427</v>
      </c>
      <c r="N54" s="198">
        <f>M54/$M$55</f>
        <v>4.9859970054537982E-2</v>
      </c>
      <c r="O54" s="196">
        <f>5611+1233</f>
        <v>6844</v>
      </c>
      <c r="P54" s="199">
        <f>O54/$O$55</f>
        <v>5.7907740210512065E-2</v>
      </c>
      <c r="Q54" s="43"/>
      <c r="R54" s="51"/>
      <c r="W54" s="43"/>
      <c r="X54" s="43"/>
      <c r="Y54" s="43"/>
      <c r="Z54" s="1039" t="s">
        <v>53</v>
      </c>
      <c r="AA54" s="1040"/>
      <c r="AB54" s="164" t="s">
        <v>147</v>
      </c>
      <c r="AC54" s="160" t="s">
        <v>147</v>
      </c>
      <c r="AD54" s="196">
        <f>5611+1233</f>
        <v>6844</v>
      </c>
      <c r="AE54" s="160" t="s">
        <v>147</v>
      </c>
      <c r="AU54" s="230"/>
    </row>
    <row r="55" spans="1:47" ht="16" thickBot="1" x14ac:dyDescent="0.4">
      <c r="B55" s="200" t="s">
        <v>23</v>
      </c>
      <c r="C55" s="201">
        <f>SUM(C44:C54)</f>
        <v>133113</v>
      </c>
      <c r="D55" s="202"/>
      <c r="E55" s="203">
        <f>SUM(E44:E54)</f>
        <v>135737</v>
      </c>
      <c r="F55" s="202"/>
      <c r="G55" s="203">
        <f>SUM(G44:G54)</f>
        <v>138548</v>
      </c>
      <c r="H55" s="202"/>
      <c r="I55" s="203">
        <f t="shared" ref="I55:O55" si="18">SUM(I44:I54)</f>
        <v>139522</v>
      </c>
      <c r="J55" s="202"/>
      <c r="K55" s="203">
        <f t="shared" si="18"/>
        <v>142896</v>
      </c>
      <c r="L55" s="202"/>
      <c r="M55" s="203">
        <f t="shared" si="18"/>
        <v>128901</v>
      </c>
      <c r="N55" s="202"/>
      <c r="O55" s="203">
        <f t="shared" si="18"/>
        <v>118188</v>
      </c>
      <c r="P55" s="204"/>
      <c r="Q55" s="43"/>
      <c r="R55" s="43"/>
      <c r="W55" s="43"/>
      <c r="X55" s="43"/>
      <c r="Y55" s="43"/>
      <c r="Z55" s="1054" t="s">
        <v>148</v>
      </c>
      <c r="AA55" s="1055"/>
      <c r="AB55" s="165">
        <v>8578300</v>
      </c>
      <c r="AC55" s="157">
        <f>SUM(AC44:AC54)</f>
        <v>1</v>
      </c>
      <c r="AD55" s="165">
        <f>SUM(AD44:AD53)</f>
        <v>111344</v>
      </c>
      <c r="AE55" s="157">
        <f>SUM(AE44:AE53)</f>
        <v>1</v>
      </c>
      <c r="AU55" s="230"/>
    </row>
    <row r="56" spans="1:47" ht="16" thickBot="1" x14ac:dyDescent="0.4">
      <c r="B56" s="179" t="s">
        <v>148</v>
      </c>
      <c r="C56" s="165">
        <f>SUM(C44:C53)</f>
        <v>128007</v>
      </c>
      <c r="D56" s="175">
        <f>SUM(D44:D53)</f>
        <v>1</v>
      </c>
      <c r="E56" s="176">
        <f>SUM(E44:E53)</f>
        <v>130545</v>
      </c>
      <c r="F56" s="175">
        <f>SUM(F44:F53)</f>
        <v>0.99999999999999989</v>
      </c>
      <c r="G56" s="176">
        <f t="shared" ref="G56:O56" si="19">SUM(G44:G53)</f>
        <v>133090</v>
      </c>
      <c r="H56" s="175">
        <f>SUM(H44:H53)</f>
        <v>1</v>
      </c>
      <c r="I56" s="176">
        <f t="shared" si="19"/>
        <v>133840</v>
      </c>
      <c r="J56" s="175">
        <f>SUM(J44:J53)</f>
        <v>1</v>
      </c>
      <c r="K56" s="176">
        <f t="shared" si="19"/>
        <v>136417</v>
      </c>
      <c r="L56" s="175">
        <f>SUM(L44:L53)</f>
        <v>1</v>
      </c>
      <c r="M56" s="176">
        <f t="shared" si="19"/>
        <v>122474</v>
      </c>
      <c r="N56" s="175">
        <f>SUM(N44:N53)</f>
        <v>1.0000000000000002</v>
      </c>
      <c r="O56" s="176">
        <f t="shared" si="19"/>
        <v>111344</v>
      </c>
      <c r="P56" s="157">
        <f>SUM(P44:P53)</f>
        <v>1</v>
      </c>
      <c r="Z56" s="958" t="s">
        <v>657</v>
      </c>
      <c r="AA56" s="958" t="s">
        <v>146</v>
      </c>
      <c r="AB56" s="958"/>
      <c r="AC56" s="958"/>
      <c r="AU56" s="230"/>
    </row>
    <row r="57" spans="1:47" x14ac:dyDescent="0.35">
      <c r="B57" s="3"/>
      <c r="R57" s="958" t="s">
        <v>658</v>
      </c>
      <c r="Z57" s="959" t="s">
        <v>656</v>
      </c>
      <c r="AA57" s="1029">
        <v>44468</v>
      </c>
      <c r="AB57" s="1029"/>
      <c r="AC57" s="1029"/>
      <c r="AU57" s="230"/>
    </row>
    <row r="58" spans="1:47" x14ac:dyDescent="0.35">
      <c r="AU58" s="230"/>
    </row>
    <row r="59" spans="1:47" s="9" customFormat="1" x14ac:dyDescent="0.35">
      <c r="A59" s="379"/>
      <c r="B59" s="1043" t="s">
        <v>515</v>
      </c>
      <c r="C59" s="1043"/>
      <c r="D59" s="1043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230"/>
    </row>
    <row r="60" spans="1:47" s="9" customFormat="1" x14ac:dyDescent="0.35">
      <c r="A60" s="379"/>
      <c r="B60" s="1043"/>
      <c r="C60" s="1043"/>
      <c r="D60" s="1043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230"/>
    </row>
    <row r="61" spans="1:4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U61" s="230"/>
    </row>
    <row r="62" spans="1:47" x14ac:dyDescent="0.35">
      <c r="B62" s="37"/>
      <c r="C62" s="40"/>
      <c r="D62" s="40"/>
      <c r="E62" s="39"/>
      <c r="F62" s="39"/>
      <c r="G62" s="41"/>
      <c r="H62" s="41"/>
      <c r="I62" s="42"/>
      <c r="J62" s="42"/>
      <c r="K62" s="43"/>
      <c r="L62" s="43"/>
      <c r="M62" s="43"/>
      <c r="N62" s="43"/>
      <c r="O62" s="43"/>
      <c r="P62" s="43"/>
      <c r="X62" s="339"/>
      <c r="Y62" s="339"/>
      <c r="AU62" s="230"/>
    </row>
    <row r="63" spans="1:47" x14ac:dyDescent="0.35">
      <c r="B63" s="37"/>
      <c r="C63" s="40"/>
      <c r="D63" s="40"/>
      <c r="E63" s="39"/>
      <c r="F63" s="39"/>
      <c r="G63" s="41"/>
      <c r="H63" s="41"/>
      <c r="I63" s="42"/>
      <c r="J63" s="42"/>
      <c r="K63" s="43"/>
      <c r="L63" s="43"/>
      <c r="M63" s="43"/>
      <c r="N63" s="43"/>
      <c r="O63" s="43"/>
      <c r="P63" s="43"/>
      <c r="X63" s="339"/>
      <c r="Y63" s="339"/>
      <c r="AU63" s="230"/>
    </row>
    <row r="64" spans="1:47" ht="18.5" x14ac:dyDescent="0.45">
      <c r="B64" s="75"/>
      <c r="C64" s="1042">
        <v>2015</v>
      </c>
      <c r="D64" s="1026"/>
      <c r="E64" s="1025">
        <v>2016</v>
      </c>
      <c r="F64" s="1026"/>
      <c r="G64" s="1025">
        <v>2017</v>
      </c>
      <c r="H64" s="1026"/>
      <c r="I64" s="1025">
        <v>2018</v>
      </c>
      <c r="J64" s="1026"/>
      <c r="K64" s="1025">
        <v>2019</v>
      </c>
      <c r="L64" s="1026"/>
      <c r="M64" s="1025">
        <v>2020</v>
      </c>
      <c r="N64" s="1026"/>
      <c r="O64" s="1027">
        <v>2021</v>
      </c>
      <c r="P64" s="1028"/>
      <c r="Q64" s="9"/>
      <c r="X64" s="9"/>
      <c r="Y64" s="9"/>
      <c r="AU64" s="230"/>
    </row>
    <row r="65" spans="1:47" ht="16" thickBot="1" x14ac:dyDescent="0.4">
      <c r="B65" s="75"/>
      <c r="C65" s="87" t="s">
        <v>3</v>
      </c>
      <c r="D65" s="87" t="s">
        <v>4</v>
      </c>
      <c r="E65" s="87" t="s">
        <v>3</v>
      </c>
      <c r="F65" s="87" t="s">
        <v>4</v>
      </c>
      <c r="G65" s="87" t="s">
        <v>3</v>
      </c>
      <c r="H65" s="87" t="s">
        <v>4</v>
      </c>
      <c r="I65" s="87" t="s">
        <v>3</v>
      </c>
      <c r="J65" s="87" t="s">
        <v>4</v>
      </c>
      <c r="K65" s="87" t="s">
        <v>3</v>
      </c>
      <c r="L65" s="87" t="s">
        <v>4</v>
      </c>
      <c r="M65" s="87" t="s">
        <v>3</v>
      </c>
      <c r="N65" s="87" t="s">
        <v>4</v>
      </c>
      <c r="O65" s="87" t="s">
        <v>3</v>
      </c>
      <c r="P65" s="87" t="s">
        <v>4</v>
      </c>
      <c r="Q65" s="9"/>
      <c r="X65" s="9"/>
      <c r="Y65" s="9"/>
      <c r="AU65" s="230"/>
    </row>
    <row r="66" spans="1:47" x14ac:dyDescent="0.35">
      <c r="B66" s="177" t="s">
        <v>405</v>
      </c>
      <c r="C66" s="107">
        <v>77648</v>
      </c>
      <c r="D66" s="110">
        <f>C66/C$70</f>
        <v>0.58946153787758016</v>
      </c>
      <c r="E66" s="72">
        <v>79534</v>
      </c>
      <c r="F66" s="110">
        <f>E66/E$70</f>
        <v>0.59220705728177747</v>
      </c>
      <c r="G66" s="72">
        <v>81518</v>
      </c>
      <c r="H66" s="110">
        <f>G66/G$70</f>
        <v>0.59489597092586244</v>
      </c>
      <c r="I66" s="72">
        <v>82141</v>
      </c>
      <c r="J66" s="110">
        <f>I66/I$70</f>
        <v>0.59434173872146445</v>
      </c>
      <c r="K66" s="72">
        <v>84692</v>
      </c>
      <c r="L66" s="110">
        <f>K66/K$70</f>
        <v>0.59818338489355993</v>
      </c>
      <c r="M66" s="72">
        <v>80347</v>
      </c>
      <c r="N66" s="110">
        <f>M66/M$70</f>
        <v>0.62862932565544971</v>
      </c>
      <c r="O66" s="72">
        <v>74086</v>
      </c>
      <c r="P66" s="131">
        <f>O66/O$70</f>
        <v>0.63439571166789399</v>
      </c>
      <c r="Q66" s="9"/>
      <c r="AU66" s="230"/>
    </row>
    <row r="67" spans="1:47" x14ac:dyDescent="0.35">
      <c r="B67" s="178" t="s">
        <v>406</v>
      </c>
      <c r="C67" s="108">
        <v>54079</v>
      </c>
      <c r="D67" s="116">
        <f>C67/C$70</f>
        <v>0.41053846212241984</v>
      </c>
      <c r="E67" s="62">
        <v>54767</v>
      </c>
      <c r="F67" s="116">
        <f>E67/E$70</f>
        <v>0.40779294271822247</v>
      </c>
      <c r="G67" s="62">
        <v>55511</v>
      </c>
      <c r="H67" s="116">
        <f>G67/G$70</f>
        <v>0.40510402907413762</v>
      </c>
      <c r="I67" s="62">
        <v>56064</v>
      </c>
      <c r="J67" s="116">
        <f>I67/I$70</f>
        <v>0.40565826127853549</v>
      </c>
      <c r="K67" s="62">
        <v>56890</v>
      </c>
      <c r="L67" s="116">
        <f>K67/K$70</f>
        <v>0.40181661510644007</v>
      </c>
      <c r="M67" s="62">
        <v>47466</v>
      </c>
      <c r="N67" s="116">
        <f>M67/M$70</f>
        <v>0.37137067434455023</v>
      </c>
      <c r="O67" s="62">
        <v>42696</v>
      </c>
      <c r="P67" s="132">
        <f>O67/O$70</f>
        <v>0.36560428833210595</v>
      </c>
      <c r="Q67" s="9"/>
      <c r="AU67" s="230"/>
    </row>
    <row r="68" spans="1:47" ht="15" thickBot="1" x14ac:dyDescent="0.4">
      <c r="B68" s="180" t="s">
        <v>53</v>
      </c>
      <c r="C68" s="206">
        <v>1386</v>
      </c>
      <c r="D68" s="195">
        <f>C68/$C$69</f>
        <v>1.0412206170697077E-2</v>
      </c>
      <c r="E68" s="153">
        <v>1436</v>
      </c>
      <c r="F68" s="195">
        <f>E68/$E$69</f>
        <v>1.0579281993855764E-2</v>
      </c>
      <c r="G68" s="153">
        <v>1519</v>
      </c>
      <c r="H68" s="195">
        <f>G68/$G$69</f>
        <v>1.0963709328175072E-2</v>
      </c>
      <c r="I68" s="153">
        <v>1317</v>
      </c>
      <c r="J68" s="195">
        <f>I68/$I$69</f>
        <v>9.4393715686415039E-3</v>
      </c>
      <c r="K68" s="153">
        <v>1314</v>
      </c>
      <c r="L68" s="195">
        <f>K68/$K$69</f>
        <v>9.1954988243197842E-3</v>
      </c>
      <c r="M68" s="153">
        <v>1088</v>
      </c>
      <c r="N68" s="195">
        <f>M68/$M$69</f>
        <v>8.4405861862980117E-3</v>
      </c>
      <c r="O68" s="153">
        <v>1406</v>
      </c>
      <c r="P68" s="207">
        <f>O68/$O$69</f>
        <v>1.1896300808880766E-2</v>
      </c>
      <c r="Q68" s="9"/>
      <c r="AU68" s="230"/>
    </row>
    <row r="69" spans="1:47" x14ac:dyDescent="0.35">
      <c r="B69" s="181" t="s">
        <v>23</v>
      </c>
      <c r="C69" s="208">
        <f>SUM(C66:C68)</f>
        <v>133113</v>
      </c>
      <c r="D69" s="112"/>
      <c r="E69" s="205">
        <f>SUM(E66:E68)</f>
        <v>135737</v>
      </c>
      <c r="F69" s="112"/>
      <c r="G69" s="205">
        <f>SUM(G66:G68)</f>
        <v>138548</v>
      </c>
      <c r="H69" s="112"/>
      <c r="I69" s="205">
        <f>SUM(I66:I68)</f>
        <v>139522</v>
      </c>
      <c r="J69" s="112"/>
      <c r="K69" s="205">
        <f>SUM(K66:K68)</f>
        <v>142896</v>
      </c>
      <c r="L69" s="112"/>
      <c r="M69" s="205">
        <f>SUM(M66:M68)</f>
        <v>128901</v>
      </c>
      <c r="N69" s="112"/>
      <c r="O69" s="205">
        <f>SUM(O66:O68)</f>
        <v>118188</v>
      </c>
      <c r="P69" s="174"/>
      <c r="Q69" s="9"/>
      <c r="AU69" s="230"/>
    </row>
    <row r="70" spans="1:47" ht="16" thickBot="1" x14ac:dyDescent="0.4">
      <c r="B70" s="179" t="s">
        <v>148</v>
      </c>
      <c r="C70" s="165">
        <f>SUM(C66:C67)</f>
        <v>131727</v>
      </c>
      <c r="D70" s="175">
        <f t="shared" ref="D70:P70" si="20">SUM(D66:D67)</f>
        <v>1</v>
      </c>
      <c r="E70" s="176">
        <f t="shared" si="20"/>
        <v>134301</v>
      </c>
      <c r="F70" s="175">
        <f t="shared" si="20"/>
        <v>1</v>
      </c>
      <c r="G70" s="176">
        <f t="shared" si="20"/>
        <v>137029</v>
      </c>
      <c r="H70" s="175">
        <f t="shared" si="20"/>
        <v>1</v>
      </c>
      <c r="I70" s="176">
        <f t="shared" si="20"/>
        <v>138205</v>
      </c>
      <c r="J70" s="175">
        <f t="shared" si="20"/>
        <v>1</v>
      </c>
      <c r="K70" s="176">
        <f t="shared" si="20"/>
        <v>141582</v>
      </c>
      <c r="L70" s="175">
        <f t="shared" si="20"/>
        <v>1</v>
      </c>
      <c r="M70" s="176">
        <f t="shared" si="20"/>
        <v>127813</v>
      </c>
      <c r="N70" s="175">
        <f t="shared" si="20"/>
        <v>1</v>
      </c>
      <c r="O70" s="176">
        <f t="shared" si="20"/>
        <v>116782</v>
      </c>
      <c r="P70" s="157">
        <f t="shared" si="20"/>
        <v>1</v>
      </c>
      <c r="AU70" s="230"/>
    </row>
    <row r="71" spans="1:47" x14ac:dyDescent="0.35">
      <c r="AU71" s="230"/>
    </row>
    <row r="72" spans="1:47" s="9" customFormat="1" x14ac:dyDescent="0.35">
      <c r="A72" s="379"/>
      <c r="B72" s="1043" t="s">
        <v>516</v>
      </c>
      <c r="C72" s="1043"/>
      <c r="D72" s="1043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230"/>
    </row>
    <row r="73" spans="1:47" s="9" customFormat="1" x14ac:dyDescent="0.35">
      <c r="A73" s="379"/>
      <c r="B73" s="1043"/>
      <c r="C73" s="1043"/>
      <c r="D73" s="1043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230"/>
    </row>
    <row r="74" spans="1:47" x14ac:dyDescent="0.35">
      <c r="Y74" s="9"/>
      <c r="Z74" s="9"/>
      <c r="AA74" s="9"/>
      <c r="AU74" s="230"/>
    </row>
    <row r="75" spans="1:47" ht="15" thickBot="1" x14ac:dyDescent="0.4">
      <c r="AU75" s="230"/>
    </row>
    <row r="76" spans="1:47" ht="18.5" x14ac:dyDescent="0.45">
      <c r="B76" s="113"/>
      <c r="C76" s="1042">
        <v>2015</v>
      </c>
      <c r="D76" s="1026"/>
      <c r="E76" s="1025">
        <v>2016</v>
      </c>
      <c r="F76" s="1026"/>
      <c r="G76" s="1025">
        <v>2017</v>
      </c>
      <c r="H76" s="1026"/>
      <c r="I76" s="1025">
        <v>2018</v>
      </c>
      <c r="J76" s="1026"/>
      <c r="K76" s="1025">
        <v>2019</v>
      </c>
      <c r="L76" s="1026"/>
      <c r="M76" s="1025">
        <v>2020</v>
      </c>
      <c r="N76" s="1026"/>
      <c r="O76" s="1027">
        <v>2021</v>
      </c>
      <c r="P76" s="1028"/>
      <c r="AD76" s="1056">
        <v>2021</v>
      </c>
      <c r="AE76" s="1057"/>
      <c r="AF76" s="1033" t="s">
        <v>145</v>
      </c>
      <c r="AG76" s="1034"/>
      <c r="AH76" s="1031" t="s">
        <v>149</v>
      </c>
      <c r="AI76" s="1032"/>
      <c r="AJ76" s="1066" t="s">
        <v>165</v>
      </c>
      <c r="AK76" s="1067"/>
      <c r="AL76" s="9"/>
      <c r="AM76" s="9"/>
      <c r="AN76" s="9"/>
      <c r="AU76" s="230"/>
    </row>
    <row r="77" spans="1:47" ht="16" thickBot="1" x14ac:dyDescent="0.4">
      <c r="B77" s="113"/>
      <c r="C77" s="87" t="s">
        <v>3</v>
      </c>
      <c r="D77" s="87" t="s">
        <v>4</v>
      </c>
      <c r="E77" s="87" t="s">
        <v>3</v>
      </c>
      <c r="F77" s="87" t="s">
        <v>4</v>
      </c>
      <c r="G77" s="87" t="s">
        <v>3</v>
      </c>
      <c r="H77" s="87" t="s">
        <v>4</v>
      </c>
      <c r="I77" s="87" t="s">
        <v>3</v>
      </c>
      <c r="J77" s="87" t="s">
        <v>4</v>
      </c>
      <c r="K77" s="87" t="s">
        <v>3</v>
      </c>
      <c r="L77" s="87" t="s">
        <v>4</v>
      </c>
      <c r="M77" s="87" t="s">
        <v>3</v>
      </c>
      <c r="N77" s="87" t="s">
        <v>4</v>
      </c>
      <c r="O77" s="87" t="s">
        <v>3</v>
      </c>
      <c r="P77" s="87" t="s">
        <v>4</v>
      </c>
      <c r="AD77" s="1058"/>
      <c r="AE77" s="1059"/>
      <c r="AF77" s="161" t="s">
        <v>3</v>
      </c>
      <c r="AG77" s="158" t="s">
        <v>4</v>
      </c>
      <c r="AH77" s="161" t="s">
        <v>3</v>
      </c>
      <c r="AI77" s="158" t="s">
        <v>4</v>
      </c>
      <c r="AJ77" s="161" t="s">
        <v>3</v>
      </c>
      <c r="AK77" s="158" t="s">
        <v>4</v>
      </c>
      <c r="AL77" s="377"/>
      <c r="AM77" s="9"/>
      <c r="AN77" s="9"/>
      <c r="AU77" s="230"/>
    </row>
    <row r="78" spans="1:47" ht="15.5" x14ac:dyDescent="0.35">
      <c r="B78" s="217" t="s">
        <v>5</v>
      </c>
      <c r="C78" s="222">
        <v>569</v>
      </c>
      <c r="D78" s="110">
        <f>C78/C$97</f>
        <v>4.2782919915486817E-3</v>
      </c>
      <c r="E78" s="72">
        <v>618</v>
      </c>
      <c r="F78" s="110">
        <f>E78/E$97</f>
        <v>4.5570516318374213E-3</v>
      </c>
      <c r="G78" s="72">
        <v>648</v>
      </c>
      <c r="H78" s="110">
        <f t="shared" ref="H78:H94" si="21">G78/G$97</f>
        <v>4.6822839140425159E-3</v>
      </c>
      <c r="I78" s="72">
        <v>689</v>
      </c>
      <c r="J78" s="110">
        <f t="shared" ref="J78:J94" si="22">I78/I$97</f>
        <v>4.9438524737200878E-3</v>
      </c>
      <c r="K78" s="72">
        <v>797</v>
      </c>
      <c r="L78" s="110">
        <f t="shared" ref="L78:L94" si="23">K78/K$97</f>
        <v>5.5854567880469826E-3</v>
      </c>
      <c r="M78" s="72">
        <v>956</v>
      </c>
      <c r="N78" s="110">
        <f t="shared" ref="N78:N94" si="24">M78/M$97</f>
        <v>7.4266270994204743E-3</v>
      </c>
      <c r="O78" s="72">
        <v>1018</v>
      </c>
      <c r="P78" s="131">
        <f t="shared" ref="P78:P94" si="25">O78/O$97</f>
        <v>8.6277035731236011E-3</v>
      </c>
      <c r="S78" t="s">
        <v>56</v>
      </c>
      <c r="AD78" s="1068" t="s">
        <v>5</v>
      </c>
      <c r="AE78" s="1069"/>
      <c r="AF78" s="162">
        <v>147960</v>
      </c>
      <c r="AG78" s="168">
        <f>AF78/AF$96</f>
        <v>1.7248172714873576E-2</v>
      </c>
      <c r="AH78" s="55">
        <v>1025</v>
      </c>
      <c r="AI78" s="171">
        <f>AH78/AH$96</f>
        <v>8.628817725696198E-3</v>
      </c>
      <c r="AJ78" s="55">
        <v>967</v>
      </c>
      <c r="AK78" s="171">
        <f>AJ78/AJ$96</f>
        <v>1.1405991979240387E-2</v>
      </c>
      <c r="AL78" s="9"/>
      <c r="AM78" s="9"/>
      <c r="AN78" s="9"/>
      <c r="AU78" s="230"/>
    </row>
    <row r="79" spans="1:47" ht="15.5" x14ac:dyDescent="0.35">
      <c r="B79" s="218" t="s">
        <v>6</v>
      </c>
      <c r="C79" s="223">
        <v>940</v>
      </c>
      <c r="D79" s="116">
        <f t="shared" ref="D79:F94" si="26">C79/C$97</f>
        <v>7.067828597637541E-3</v>
      </c>
      <c r="E79" s="62">
        <v>956</v>
      </c>
      <c r="F79" s="116">
        <f t="shared" si="26"/>
        <v>7.0494196764345866E-3</v>
      </c>
      <c r="G79" s="62">
        <v>951</v>
      </c>
      <c r="H79" s="116">
        <f t="shared" si="21"/>
        <v>6.8716851886642481E-3</v>
      </c>
      <c r="I79" s="62">
        <v>1019</v>
      </c>
      <c r="J79" s="116">
        <f t="shared" si="22"/>
        <v>7.3117353711477061E-3</v>
      </c>
      <c r="K79" s="62">
        <v>1170</v>
      </c>
      <c r="L79" s="116">
        <f t="shared" si="23"/>
        <v>8.1994785972584316E-3</v>
      </c>
      <c r="M79" s="62">
        <v>1453</v>
      </c>
      <c r="N79" s="116">
        <f t="shared" si="24"/>
        <v>1.1287540978512499E-2</v>
      </c>
      <c r="O79" s="62">
        <v>1404</v>
      </c>
      <c r="P79" s="132">
        <f t="shared" si="25"/>
        <v>1.1899111804190114E-2</v>
      </c>
      <c r="AD79" s="1060" t="s">
        <v>6</v>
      </c>
      <c r="AE79" s="1061"/>
      <c r="AF79" s="163">
        <v>198063</v>
      </c>
      <c r="AG79" s="169">
        <f t="shared" ref="AG79:AG95" si="27">AF79/AF$96</f>
        <v>2.3088840446242261E-2</v>
      </c>
      <c r="AH79" s="62">
        <v>1412</v>
      </c>
      <c r="AI79" s="172">
        <f t="shared" ref="AI79:AK95" si="28">AH79/AH$96</f>
        <v>1.1886722564568812E-2</v>
      </c>
      <c r="AJ79" s="62">
        <v>1362</v>
      </c>
      <c r="AK79" s="172">
        <f t="shared" si="28"/>
        <v>1.6065109695682943E-2</v>
      </c>
      <c r="AL79" s="9"/>
      <c r="AM79" s="9"/>
      <c r="AN79" s="9"/>
      <c r="AU79" s="230"/>
    </row>
    <row r="80" spans="1:47" ht="15.5" x14ac:dyDescent="0.35">
      <c r="B80" s="219" t="s">
        <v>7</v>
      </c>
      <c r="C80" s="224">
        <v>3041</v>
      </c>
      <c r="D80" s="115">
        <f t="shared" si="26"/>
        <v>2.2865177410016767E-2</v>
      </c>
      <c r="E80" s="55">
        <v>3203</v>
      </c>
      <c r="F80" s="115">
        <f t="shared" si="26"/>
        <v>2.3618505464037636E-2</v>
      </c>
      <c r="G80" s="55">
        <v>3554</v>
      </c>
      <c r="H80" s="115">
        <f t="shared" si="21"/>
        <v>2.5680304059424543E-2</v>
      </c>
      <c r="I80" s="55">
        <v>3885</v>
      </c>
      <c r="J80" s="115">
        <f t="shared" si="22"/>
        <v>2.7876439565170594E-2</v>
      </c>
      <c r="K80" s="55">
        <v>4555</v>
      </c>
      <c r="L80" s="115">
        <f t="shared" si="23"/>
        <v>3.1921901718386457E-2</v>
      </c>
      <c r="M80" s="55">
        <v>6086</v>
      </c>
      <c r="N80" s="115">
        <f t="shared" si="24"/>
        <v>4.7278716032503144E-2</v>
      </c>
      <c r="O80" s="55">
        <v>5852</v>
      </c>
      <c r="P80" s="30">
        <f t="shared" si="25"/>
        <v>4.959658281917418E-2</v>
      </c>
      <c r="AD80" s="1062" t="s">
        <v>7</v>
      </c>
      <c r="AE80" s="1063"/>
      <c r="AF80" s="162">
        <v>757031</v>
      </c>
      <c r="AG80" s="168">
        <f t="shared" si="27"/>
        <v>8.8249536621475111E-2</v>
      </c>
      <c r="AH80" s="55">
        <v>5902</v>
      </c>
      <c r="AI80" s="171">
        <f t="shared" si="28"/>
        <v>4.9685153382496551E-2</v>
      </c>
      <c r="AJ80" s="55">
        <v>5600</v>
      </c>
      <c r="AK80" s="171">
        <f t="shared" si="28"/>
        <v>6.6053314460957774E-2</v>
      </c>
      <c r="AL80" s="9"/>
      <c r="AM80" s="9"/>
      <c r="AN80" s="9"/>
      <c r="AU80" s="230"/>
    </row>
    <row r="81" spans="2:47" ht="15.5" x14ac:dyDescent="0.35">
      <c r="B81" s="218" t="s">
        <v>8</v>
      </c>
      <c r="C81" s="223">
        <v>1186</v>
      </c>
      <c r="D81" s="116">
        <f t="shared" si="26"/>
        <v>8.9174943795724722E-3</v>
      </c>
      <c r="E81" s="62">
        <v>1240</v>
      </c>
      <c r="F81" s="116">
        <f t="shared" si="26"/>
        <v>9.1435987434925602E-3</v>
      </c>
      <c r="G81" s="62">
        <v>1351</v>
      </c>
      <c r="H81" s="116">
        <f t="shared" si="21"/>
        <v>9.7619839010361729E-3</v>
      </c>
      <c r="I81" s="62">
        <v>1379</v>
      </c>
      <c r="J81" s="116">
        <f t="shared" si="22"/>
        <v>9.894880350159653E-3</v>
      </c>
      <c r="K81" s="62">
        <v>1453</v>
      </c>
      <c r="L81" s="116">
        <f t="shared" si="23"/>
        <v>1.0182771283603845E-2</v>
      </c>
      <c r="M81" s="62">
        <v>1832</v>
      </c>
      <c r="N81" s="116">
        <f t="shared" si="24"/>
        <v>1.4231779127759739E-2</v>
      </c>
      <c r="O81" s="62">
        <v>1667</v>
      </c>
      <c r="P81" s="132">
        <f t="shared" si="25"/>
        <v>1.412807647976134E-2</v>
      </c>
      <c r="AD81" s="1060" t="s">
        <v>8</v>
      </c>
      <c r="AE81" s="1061"/>
      <c r="AF81" s="163">
        <v>251651</v>
      </c>
      <c r="AG81" s="169">
        <f t="shared" si="27"/>
        <v>2.9335765827728105E-2</v>
      </c>
      <c r="AH81" s="62">
        <v>1680</v>
      </c>
      <c r="AI81" s="172">
        <f t="shared" si="28"/>
        <v>1.4142842711384988E-2</v>
      </c>
      <c r="AJ81" s="62">
        <v>1599</v>
      </c>
      <c r="AK81" s="172">
        <f t="shared" si="28"/>
        <v>1.8860580325548479E-2</v>
      </c>
      <c r="AL81" s="9"/>
      <c r="AM81" s="9"/>
      <c r="AN81" s="9"/>
      <c r="AU81" s="230"/>
    </row>
    <row r="82" spans="2:47" ht="15.5" x14ac:dyDescent="0.35">
      <c r="B82" s="219" t="s">
        <v>9</v>
      </c>
      <c r="C82" s="224">
        <v>1578</v>
      </c>
      <c r="D82" s="115">
        <f t="shared" si="26"/>
        <v>1.1864929284119191E-2</v>
      </c>
      <c r="E82" s="55">
        <v>1666</v>
      </c>
      <c r="F82" s="115">
        <f t="shared" si="26"/>
        <v>1.228486734407952E-2</v>
      </c>
      <c r="G82" s="55">
        <v>1745</v>
      </c>
      <c r="H82" s="115">
        <f t="shared" si="21"/>
        <v>1.2608928132722517E-2</v>
      </c>
      <c r="I82" s="55">
        <v>1856</v>
      </c>
      <c r="J82" s="115">
        <f t="shared" si="22"/>
        <v>1.3317547447350482E-2</v>
      </c>
      <c r="K82" s="55">
        <v>2139</v>
      </c>
      <c r="L82" s="115">
        <f t="shared" si="23"/>
        <v>1.4990328820116054E-2</v>
      </c>
      <c r="M82" s="55">
        <v>2821</v>
      </c>
      <c r="N82" s="115">
        <f t="shared" si="24"/>
        <v>2.191476469400121E-2</v>
      </c>
      <c r="O82" s="55">
        <v>2750</v>
      </c>
      <c r="P82" s="30">
        <f t="shared" si="25"/>
        <v>2.3306664858634484E-2</v>
      </c>
      <c r="AD82" s="1062" t="s">
        <v>9</v>
      </c>
      <c r="AE82" s="1063"/>
      <c r="AF82" s="162">
        <v>432846</v>
      </c>
      <c r="AG82" s="168">
        <f t="shared" si="27"/>
        <v>5.0458249303475047E-2</v>
      </c>
      <c r="AH82" s="55">
        <v>2761</v>
      </c>
      <c r="AI82" s="171">
        <f t="shared" si="28"/>
        <v>2.3243088527460685E-2</v>
      </c>
      <c r="AJ82" s="55">
        <v>2671</v>
      </c>
      <c r="AK82" s="171">
        <f t="shared" si="28"/>
        <v>3.1505071950931822E-2</v>
      </c>
      <c r="AL82" s="9"/>
      <c r="AM82" s="9"/>
      <c r="AN82" s="9"/>
      <c r="AU82" s="230"/>
    </row>
    <row r="83" spans="2:47" ht="15.5" x14ac:dyDescent="0.35">
      <c r="B83" s="218" t="s">
        <v>10</v>
      </c>
      <c r="C83" s="223">
        <v>289</v>
      </c>
      <c r="D83" s="116">
        <f t="shared" si="26"/>
        <v>2.1729813454438823E-3</v>
      </c>
      <c r="E83" s="62">
        <v>310</v>
      </c>
      <c r="F83" s="116">
        <f t="shared" si="26"/>
        <v>2.2858996858731401E-3</v>
      </c>
      <c r="G83" s="62">
        <v>298</v>
      </c>
      <c r="H83" s="116">
        <f t="shared" si="21"/>
        <v>2.153272540717083E-3</v>
      </c>
      <c r="I83" s="62">
        <v>360</v>
      </c>
      <c r="J83" s="116">
        <f t="shared" si="22"/>
        <v>2.5831449790119469E-3</v>
      </c>
      <c r="K83" s="62">
        <v>387</v>
      </c>
      <c r="L83" s="116">
        <f t="shared" si="23"/>
        <v>2.7121352283239423E-3</v>
      </c>
      <c r="M83" s="62">
        <v>491</v>
      </c>
      <c r="N83" s="116">
        <f t="shared" si="24"/>
        <v>3.814303248760934E-3</v>
      </c>
      <c r="O83" s="62">
        <v>461</v>
      </c>
      <c r="P83" s="132">
        <f t="shared" si="25"/>
        <v>3.9070445453929081E-3</v>
      </c>
      <c r="AD83" s="1060" t="s">
        <v>10</v>
      </c>
      <c r="AE83" s="1061"/>
      <c r="AF83" s="163">
        <v>90606</v>
      </c>
      <c r="AG83" s="169">
        <f t="shared" si="27"/>
        <v>1.056223261019083E-2</v>
      </c>
      <c r="AH83" s="62">
        <v>463</v>
      </c>
      <c r="AI83" s="172">
        <f t="shared" si="28"/>
        <v>3.8977001043876487E-3</v>
      </c>
      <c r="AJ83" s="62">
        <v>445</v>
      </c>
      <c r="AK83" s="172">
        <f t="shared" si="28"/>
        <v>5.2488794527011089E-3</v>
      </c>
      <c r="AL83" s="9"/>
      <c r="AM83" s="9"/>
      <c r="AN83" s="9"/>
      <c r="AU83" s="230"/>
    </row>
    <row r="84" spans="2:47" ht="15.5" x14ac:dyDescent="0.35">
      <c r="B84" s="219" t="s">
        <v>11</v>
      </c>
      <c r="C84" s="224">
        <v>1795</v>
      </c>
      <c r="D84" s="115">
        <f t="shared" si="26"/>
        <v>1.3496545034850409E-2</v>
      </c>
      <c r="E84" s="55">
        <v>1952</v>
      </c>
      <c r="F84" s="115">
        <f t="shared" si="26"/>
        <v>1.4393794151046352E-2</v>
      </c>
      <c r="G84" s="55">
        <v>2087</v>
      </c>
      <c r="H84" s="115">
        <f t="shared" si="21"/>
        <v>1.5080133531800512E-2</v>
      </c>
      <c r="I84" s="55">
        <v>2320</v>
      </c>
      <c r="J84" s="115">
        <f t="shared" si="22"/>
        <v>1.6646934309188104E-2</v>
      </c>
      <c r="K84" s="55">
        <v>2398</v>
      </c>
      <c r="L84" s="115">
        <f t="shared" si="23"/>
        <v>1.6805427073697195E-2</v>
      </c>
      <c r="M84" s="55">
        <v>3202</v>
      </c>
      <c r="N84" s="115">
        <f t="shared" si="24"/>
        <v>2.4874539720025481E-2</v>
      </c>
      <c r="O84" s="55">
        <v>2843</v>
      </c>
      <c r="P84" s="30">
        <f t="shared" si="25"/>
        <v>2.4094853888399215E-2</v>
      </c>
      <c r="AD84" s="1062" t="s">
        <v>11</v>
      </c>
      <c r="AE84" s="1063"/>
      <c r="AF84" s="162">
        <v>490318</v>
      </c>
      <c r="AG84" s="168">
        <f t="shared" si="27"/>
        <v>5.7157945047387013E-2</v>
      </c>
      <c r="AH84" s="55">
        <v>2860</v>
      </c>
      <c r="AI84" s="171">
        <f t="shared" si="28"/>
        <v>2.4076506044381586E-2</v>
      </c>
      <c r="AJ84" s="55">
        <v>2706</v>
      </c>
      <c r="AK84" s="171">
        <f t="shared" si="28"/>
        <v>3.1917905166312807E-2</v>
      </c>
      <c r="AL84" s="9"/>
      <c r="AM84" s="9"/>
      <c r="AN84" s="9"/>
      <c r="AU84" s="230"/>
    </row>
    <row r="85" spans="2:47" ht="15.5" x14ac:dyDescent="0.35">
      <c r="B85" s="218" t="s">
        <v>12</v>
      </c>
      <c r="C85" s="223">
        <v>429</v>
      </c>
      <c r="D85" s="116">
        <f t="shared" si="26"/>
        <v>3.2256366684962818E-3</v>
      </c>
      <c r="E85" s="62">
        <v>468</v>
      </c>
      <c r="F85" s="116">
        <f t="shared" si="26"/>
        <v>3.4509711386729982E-3</v>
      </c>
      <c r="G85" s="62">
        <v>478</v>
      </c>
      <c r="H85" s="116">
        <f t="shared" si="21"/>
        <v>3.4539069612844488E-3</v>
      </c>
      <c r="I85" s="62">
        <v>517</v>
      </c>
      <c r="J85" s="116">
        <f t="shared" si="22"/>
        <v>3.7096832059699352E-3</v>
      </c>
      <c r="K85" s="62">
        <v>603</v>
      </c>
      <c r="L85" s="116">
        <f t="shared" si="23"/>
        <v>4.2258851232024218E-3</v>
      </c>
      <c r="M85" s="62">
        <v>724</v>
      </c>
      <c r="N85" s="116">
        <f t="shared" si="24"/>
        <v>5.6243493932849617E-3</v>
      </c>
      <c r="O85" s="62">
        <v>662</v>
      </c>
      <c r="P85" s="132">
        <f t="shared" si="25"/>
        <v>5.6105498677876467E-3</v>
      </c>
      <c r="AD85" s="1060" t="s">
        <v>12</v>
      </c>
      <c r="AE85" s="1061"/>
      <c r="AF85" s="163">
        <v>90721</v>
      </c>
      <c r="AG85" s="169">
        <f t="shared" si="27"/>
        <v>1.0575638529778627E-2</v>
      </c>
      <c r="AH85" s="62">
        <v>669</v>
      </c>
      <c r="AI85" s="172">
        <f t="shared" si="28"/>
        <v>5.6318820082836649E-3</v>
      </c>
      <c r="AJ85" s="62">
        <v>628</v>
      </c>
      <c r="AK85" s="172">
        <f t="shared" si="28"/>
        <v>7.4074074074074077E-3</v>
      </c>
      <c r="AL85" s="9"/>
      <c r="AM85" s="9"/>
      <c r="AN85" s="9"/>
      <c r="AU85" s="230"/>
    </row>
    <row r="86" spans="2:47" ht="15.5" x14ac:dyDescent="0.35">
      <c r="B86" s="219" t="s">
        <v>13</v>
      </c>
      <c r="C86" s="224">
        <v>3524</v>
      </c>
      <c r="D86" s="115">
        <f t="shared" si="26"/>
        <v>2.6496838274547546E-2</v>
      </c>
      <c r="E86" s="55">
        <v>3788</v>
      </c>
      <c r="F86" s="115">
        <f t="shared" si="26"/>
        <v>2.7932219387378884E-2</v>
      </c>
      <c r="G86" s="55">
        <v>3993</v>
      </c>
      <c r="H86" s="115">
        <f t="shared" si="21"/>
        <v>2.8852406896252729E-2</v>
      </c>
      <c r="I86" s="55">
        <v>4189</v>
      </c>
      <c r="J86" s="115">
        <f t="shared" si="22"/>
        <v>3.0057761991891793E-2</v>
      </c>
      <c r="K86" s="55">
        <v>4479</v>
      </c>
      <c r="L86" s="115">
        <f t="shared" si="23"/>
        <v>3.1389286014632915E-2</v>
      </c>
      <c r="M86" s="55">
        <v>5127</v>
      </c>
      <c r="N86" s="115">
        <f t="shared" si="24"/>
        <v>3.9828783617917127E-2</v>
      </c>
      <c r="O86" s="55">
        <v>4683</v>
      </c>
      <c r="P86" s="30">
        <f t="shared" si="25"/>
        <v>3.9689131466540108E-2</v>
      </c>
      <c r="AD86" s="1062" t="s">
        <v>13</v>
      </c>
      <c r="AE86" s="1063"/>
      <c r="AF86" s="162">
        <v>524452</v>
      </c>
      <c r="AG86" s="168">
        <f t="shared" si="27"/>
        <v>6.1137055127472813E-2</v>
      </c>
      <c r="AH86" s="55">
        <v>4711</v>
      </c>
      <c r="AI86" s="171">
        <f t="shared" si="28"/>
        <v>3.9658888103175402E-2</v>
      </c>
      <c r="AJ86" s="55">
        <v>4218</v>
      </c>
      <c r="AK86" s="171">
        <f t="shared" si="28"/>
        <v>4.9752300070771409E-2</v>
      </c>
      <c r="AL86" s="9"/>
      <c r="AM86" s="9"/>
      <c r="AN86" s="9"/>
      <c r="AU86" s="230"/>
    </row>
    <row r="87" spans="2:47" ht="15.5" x14ac:dyDescent="0.35">
      <c r="B87" s="218" t="s">
        <v>14</v>
      </c>
      <c r="C87" s="223">
        <v>4832</v>
      </c>
      <c r="D87" s="116">
        <f t="shared" si="26"/>
        <v>3.6331646578494255E-2</v>
      </c>
      <c r="E87" s="62">
        <v>5188</v>
      </c>
      <c r="F87" s="116">
        <f t="shared" si="26"/>
        <v>3.8255637323580165E-2</v>
      </c>
      <c r="G87" s="62">
        <v>5428</v>
      </c>
      <c r="H87" s="116">
        <f t="shared" si="21"/>
        <v>3.9221353526887007E-2</v>
      </c>
      <c r="I87" s="62">
        <v>5763</v>
      </c>
      <c r="J87" s="116">
        <f t="shared" si="22"/>
        <v>4.1351845872349587E-2</v>
      </c>
      <c r="K87" s="62">
        <v>6200</v>
      </c>
      <c r="L87" s="116">
        <f t="shared" si="23"/>
        <v>4.3450228464104505E-2</v>
      </c>
      <c r="M87" s="62">
        <v>7040</v>
      </c>
      <c r="N87" s="116">
        <f t="shared" si="24"/>
        <v>5.4689806255146592E-2</v>
      </c>
      <c r="O87" s="62">
        <v>6571</v>
      </c>
      <c r="P87" s="132">
        <f t="shared" si="25"/>
        <v>5.5690216285849886E-2</v>
      </c>
      <c r="AD87" s="1060" t="s">
        <v>14</v>
      </c>
      <c r="AE87" s="1061"/>
      <c r="AF87" s="163">
        <v>631873</v>
      </c>
      <c r="AG87" s="169">
        <f t="shared" si="27"/>
        <v>7.3659466327827189E-2</v>
      </c>
      <c r="AH87" s="62">
        <v>6613</v>
      </c>
      <c r="AI87" s="172">
        <f t="shared" si="28"/>
        <v>5.5670606458564836E-2</v>
      </c>
      <c r="AJ87" s="62">
        <v>6049</v>
      </c>
      <c r="AK87" s="172">
        <f t="shared" si="28"/>
        <v>7.1349374852559572E-2</v>
      </c>
      <c r="AL87" s="9"/>
      <c r="AM87" s="9"/>
      <c r="AN87" s="9"/>
      <c r="AU87" s="230"/>
    </row>
    <row r="88" spans="2:47" ht="15.5" x14ac:dyDescent="0.35">
      <c r="B88" s="219" t="s">
        <v>15</v>
      </c>
      <c r="C88" s="224">
        <v>5346</v>
      </c>
      <c r="D88" s="115">
        <f t="shared" si="26"/>
        <v>4.0196395407415202E-2</v>
      </c>
      <c r="E88" s="55">
        <v>5544</v>
      </c>
      <c r="F88" s="115">
        <f t="shared" si="26"/>
        <v>4.0880735027357055E-2</v>
      </c>
      <c r="G88" s="55">
        <v>5513</v>
      </c>
      <c r="H88" s="115">
        <f t="shared" si="21"/>
        <v>3.9835542003266035E-2</v>
      </c>
      <c r="I88" s="55">
        <v>5690</v>
      </c>
      <c r="J88" s="115">
        <f t="shared" si="22"/>
        <v>4.0828041473827716E-2</v>
      </c>
      <c r="K88" s="55">
        <v>5544</v>
      </c>
      <c r="L88" s="115">
        <f t="shared" si="23"/>
        <v>3.8852913968547641E-2</v>
      </c>
      <c r="M88" s="55">
        <v>5006</v>
      </c>
      <c r="N88" s="115">
        <f t="shared" si="24"/>
        <v>3.8888802572906792E-2</v>
      </c>
      <c r="O88" s="55">
        <v>4576</v>
      </c>
      <c r="P88" s="30">
        <f t="shared" si="25"/>
        <v>3.8782290324767779E-2</v>
      </c>
      <c r="AD88" s="1062" t="s">
        <v>15</v>
      </c>
      <c r="AE88" s="1063"/>
      <c r="AF88" s="164">
        <v>442796</v>
      </c>
      <c r="AG88" s="170">
        <f t="shared" si="27"/>
        <v>5.1618152780854014E-2</v>
      </c>
      <c r="AH88" s="55">
        <v>4604</v>
      </c>
      <c r="AI88" s="171">
        <f>AH88/AH$96</f>
        <v>3.8758123716200292E-2</v>
      </c>
      <c r="AJ88" s="55">
        <v>3535</v>
      </c>
      <c r="AK88" s="171">
        <f>AJ88/AJ$96</f>
        <v>4.1696154753479597E-2</v>
      </c>
      <c r="AL88" s="9"/>
      <c r="AM88" s="9"/>
      <c r="AN88" s="9"/>
      <c r="AU88" s="230"/>
    </row>
    <row r="89" spans="2:47" ht="15.5" x14ac:dyDescent="0.35">
      <c r="B89" s="218" t="s">
        <v>16</v>
      </c>
      <c r="C89" s="223">
        <v>1273</v>
      </c>
      <c r="D89" s="116">
        <f t="shared" si="26"/>
        <v>9.5716444731836058E-3</v>
      </c>
      <c r="E89" s="62">
        <v>1404</v>
      </c>
      <c r="F89" s="116">
        <f t="shared" si="26"/>
        <v>1.0352913416018995E-2</v>
      </c>
      <c r="G89" s="62">
        <v>1466</v>
      </c>
      <c r="H89" s="116">
        <f t="shared" si="21"/>
        <v>1.05929447808431E-2</v>
      </c>
      <c r="I89" s="62">
        <v>1453</v>
      </c>
      <c r="J89" s="116">
        <f t="shared" si="22"/>
        <v>1.0425860151400998E-2</v>
      </c>
      <c r="K89" s="62">
        <v>1623</v>
      </c>
      <c r="L89" s="116">
        <f t="shared" si="23"/>
        <v>1.1374148515684131E-2</v>
      </c>
      <c r="M89" s="62">
        <v>2017</v>
      </c>
      <c r="N89" s="116">
        <f t="shared" si="24"/>
        <v>1.5668940229635039E-2</v>
      </c>
      <c r="O89" s="62">
        <v>1929</v>
      </c>
      <c r="P89" s="132">
        <f t="shared" si="25"/>
        <v>1.6348566004474881E-2</v>
      </c>
      <c r="AD89" s="1060" t="s">
        <v>16</v>
      </c>
      <c r="AE89" s="1061"/>
      <c r="AF89" s="163">
        <v>274106</v>
      </c>
      <c r="AG89" s="169">
        <f t="shared" si="27"/>
        <v>3.1953417343762752E-2</v>
      </c>
      <c r="AH89" s="62">
        <v>1946</v>
      </c>
      <c r="AI89" s="172">
        <f t="shared" si="28"/>
        <v>1.6382126140687611E-2</v>
      </c>
      <c r="AJ89" s="62">
        <v>1880</v>
      </c>
      <c r="AK89" s="172">
        <f>AJ89/AJ$96</f>
        <v>2.2175041283321539E-2</v>
      </c>
      <c r="AL89" s="9"/>
      <c r="AM89" s="9"/>
      <c r="AN89" s="9"/>
      <c r="AU89" s="230"/>
    </row>
    <row r="90" spans="2:47" ht="15.5" x14ac:dyDescent="0.35">
      <c r="B90" s="219" t="s">
        <v>17</v>
      </c>
      <c r="C90" s="224">
        <v>18778</v>
      </c>
      <c r="D90" s="115">
        <f t="shared" si="26"/>
        <v>0.14119115468769972</v>
      </c>
      <c r="E90" s="55">
        <v>19414</v>
      </c>
      <c r="F90" s="115">
        <f t="shared" si="26"/>
        <v>0.14315631129529399</v>
      </c>
      <c r="G90" s="55">
        <v>20010</v>
      </c>
      <c r="H90" s="115">
        <f t="shared" si="21"/>
        <v>0.14458719308640547</v>
      </c>
      <c r="I90" s="55">
        <v>20108</v>
      </c>
      <c r="J90" s="115">
        <f t="shared" si="22"/>
        <v>0.14428299788325619</v>
      </c>
      <c r="K90" s="55">
        <v>21070</v>
      </c>
      <c r="L90" s="115">
        <f t="shared" si="23"/>
        <v>0.14766069576430355</v>
      </c>
      <c r="M90" s="55">
        <v>21478</v>
      </c>
      <c r="N90" s="115">
        <f t="shared" si="24"/>
        <v>0.16685051970852818</v>
      </c>
      <c r="O90" s="55">
        <v>19703</v>
      </c>
      <c r="P90" s="30">
        <f t="shared" si="25"/>
        <v>0.16698589734897282</v>
      </c>
      <c r="AD90" s="1062" t="s">
        <v>17</v>
      </c>
      <c r="AE90" s="1063"/>
      <c r="AF90" s="162">
        <v>1446817</v>
      </c>
      <c r="AG90" s="168">
        <f t="shared" si="27"/>
        <v>0.16866010748050314</v>
      </c>
      <c r="AH90" s="149">
        <v>19837</v>
      </c>
      <c r="AI90" s="960">
        <f t="shared" si="28"/>
        <v>0.16699498265818097</v>
      </c>
      <c r="AJ90" s="149">
        <v>16635</v>
      </c>
      <c r="AK90" s="960">
        <f t="shared" si="28"/>
        <v>0.19621372965322009</v>
      </c>
      <c r="AL90" s="9"/>
      <c r="AM90" s="9"/>
      <c r="AN90" s="9"/>
      <c r="AU90" s="230"/>
    </row>
    <row r="91" spans="2:47" ht="15.5" x14ac:dyDescent="0.35">
      <c r="B91" s="218" t="s">
        <v>18</v>
      </c>
      <c r="C91" s="223">
        <v>86874</v>
      </c>
      <c r="D91" s="116">
        <f t="shared" si="26"/>
        <v>0.65320270382038692</v>
      </c>
      <c r="E91" s="62">
        <v>87068</v>
      </c>
      <c r="F91" s="116">
        <f t="shared" si="26"/>
        <v>0.64202810919226627</v>
      </c>
      <c r="G91" s="62">
        <v>87831</v>
      </c>
      <c r="H91" s="116">
        <f t="shared" si="21"/>
        <v>0.63464456551584603</v>
      </c>
      <c r="I91" s="62">
        <v>86792</v>
      </c>
      <c r="J91" s="116">
        <f t="shared" si="22"/>
        <v>0.6227675528289025</v>
      </c>
      <c r="K91" s="62">
        <v>86564</v>
      </c>
      <c r="L91" s="116">
        <f t="shared" si="23"/>
        <v>0.60664928657528105</v>
      </c>
      <c r="M91" s="62">
        <v>66024</v>
      </c>
      <c r="N91" s="116">
        <f t="shared" si="24"/>
        <v>0.5129033761633236</v>
      </c>
      <c r="O91" s="62">
        <v>59493</v>
      </c>
      <c r="P91" s="132">
        <f t="shared" si="25"/>
        <v>0.50421214997626962</v>
      </c>
      <c r="AD91" s="1060" t="s">
        <v>18</v>
      </c>
      <c r="AE91" s="1061"/>
      <c r="AF91" s="163">
        <v>2072645</v>
      </c>
      <c r="AG91" s="169">
        <f t="shared" si="27"/>
        <v>0.24161488873086742</v>
      </c>
      <c r="AH91" s="62">
        <v>59693</v>
      </c>
      <c r="AI91" s="172">
        <f t="shared" si="28"/>
        <v>0.50251708926827621</v>
      </c>
      <c r="AJ91" s="62">
        <v>32295</v>
      </c>
      <c r="AK91" s="172">
        <f t="shared" si="28"/>
        <v>0.38092710544939845</v>
      </c>
      <c r="AL91" s="9"/>
      <c r="AM91" s="9"/>
      <c r="AN91" s="9"/>
      <c r="AU91" s="230"/>
    </row>
    <row r="92" spans="2:47" ht="15.5" x14ac:dyDescent="0.35">
      <c r="B92" s="219" t="s">
        <v>19</v>
      </c>
      <c r="C92" s="224">
        <v>46</v>
      </c>
      <c r="D92" s="115">
        <f t="shared" si="26"/>
        <v>3.4587246328864562E-4</v>
      </c>
      <c r="E92" s="55">
        <v>46</v>
      </c>
      <c r="F92" s="115">
        <f t="shared" si="26"/>
        <v>3.3919801790375625E-4</v>
      </c>
      <c r="G92" s="55">
        <v>40</v>
      </c>
      <c r="H92" s="115">
        <f t="shared" si="21"/>
        <v>2.8902987123719236E-4</v>
      </c>
      <c r="I92" s="55">
        <v>47</v>
      </c>
      <c r="J92" s="115">
        <f t="shared" si="22"/>
        <v>3.3724392781544864E-4</v>
      </c>
      <c r="K92" s="55">
        <v>48</v>
      </c>
      <c r="L92" s="115">
        <f t="shared" si="23"/>
        <v>3.3638886552855103E-4</v>
      </c>
      <c r="M92" s="55">
        <v>62</v>
      </c>
      <c r="N92" s="115">
        <f t="shared" si="24"/>
        <v>4.8164318008793873E-4</v>
      </c>
      <c r="O92" s="55">
        <v>57</v>
      </c>
      <c r="P92" s="30">
        <f t="shared" si="25"/>
        <v>4.8308359888806022E-4</v>
      </c>
      <c r="AD92" s="1062" t="s">
        <v>19</v>
      </c>
      <c r="AE92" s="1063"/>
      <c r="AF92" s="162">
        <v>46189</v>
      </c>
      <c r="AG92" s="168">
        <f t="shared" si="27"/>
        <v>5.3844001725283563E-3</v>
      </c>
      <c r="AH92" s="55">
        <v>58</v>
      </c>
      <c r="AI92" s="171">
        <f t="shared" si="28"/>
        <v>4.8826480789305316E-4</v>
      </c>
      <c r="AJ92" s="55">
        <v>55</v>
      </c>
      <c r="AK92" s="171">
        <f t="shared" si="28"/>
        <v>6.4873790988440668E-4</v>
      </c>
      <c r="AL92" s="9"/>
      <c r="AM92" s="9"/>
      <c r="AN92" s="9"/>
      <c r="AU92" s="230"/>
    </row>
    <row r="93" spans="2:47" ht="15.5" x14ac:dyDescent="0.35">
      <c r="B93" s="218" t="s">
        <v>20</v>
      </c>
      <c r="C93" s="223">
        <v>1633</v>
      </c>
      <c r="D93" s="116">
        <f>C93/C$97</f>
        <v>1.2278472446746919E-2</v>
      </c>
      <c r="E93" s="62">
        <v>1869</v>
      </c>
      <c r="F93" s="116">
        <f t="shared" si="26"/>
        <v>1.3781762944828704E-2</v>
      </c>
      <c r="G93" s="62">
        <v>1958</v>
      </c>
      <c r="H93" s="116">
        <f t="shared" si="21"/>
        <v>1.4148012197060566E-2</v>
      </c>
      <c r="I93" s="62">
        <v>2147</v>
      </c>
      <c r="J93" s="116">
        <f t="shared" si="22"/>
        <v>1.5405589638718473E-2</v>
      </c>
      <c r="K93" s="62">
        <v>2393</v>
      </c>
      <c r="L93" s="116">
        <f t="shared" si="23"/>
        <v>1.6770386566871302E-2</v>
      </c>
      <c r="M93" s="62">
        <v>2939</v>
      </c>
      <c r="N93" s="116">
        <f t="shared" si="24"/>
        <v>2.2831440423845998E-2</v>
      </c>
      <c r="O93" s="62">
        <v>2889</v>
      </c>
      <c r="P93" s="132">
        <f t="shared" si="25"/>
        <v>2.4484710827852734E-2</v>
      </c>
      <c r="AD93" s="1060" t="s">
        <v>20</v>
      </c>
      <c r="AE93" s="1061"/>
      <c r="AF93" s="163">
        <v>401280</v>
      </c>
      <c r="AG93" s="169">
        <f t="shared" si="27"/>
        <v>4.6778499236445448E-2</v>
      </c>
      <c r="AH93" s="62">
        <v>2913</v>
      </c>
      <c r="AI93" s="172">
        <f t="shared" si="28"/>
        <v>2.4522679058490756E-2</v>
      </c>
      <c r="AJ93" s="62">
        <v>2798</v>
      </c>
      <c r="AK93" s="172">
        <f t="shared" si="28"/>
        <v>3.3003066761028543E-2</v>
      </c>
      <c r="AL93" s="9"/>
      <c r="AM93" s="9"/>
      <c r="AN93" s="9"/>
      <c r="AU93" s="230"/>
    </row>
    <row r="94" spans="2:47" ht="15.5" x14ac:dyDescent="0.35">
      <c r="B94" s="219" t="s">
        <v>21</v>
      </c>
      <c r="C94" s="224">
        <v>864</v>
      </c>
      <c r="D94" s="115">
        <f t="shared" si="26"/>
        <v>6.4963871365519522E-3</v>
      </c>
      <c r="E94" s="55">
        <v>880</v>
      </c>
      <c r="F94" s="115">
        <f t="shared" si="26"/>
        <v>6.4890055598979457E-3</v>
      </c>
      <c r="G94" s="55">
        <v>1043</v>
      </c>
      <c r="H94" s="115">
        <f t="shared" si="21"/>
        <v>7.5364538925097911E-3</v>
      </c>
      <c r="I94" s="55">
        <v>1151</v>
      </c>
      <c r="J94" s="115">
        <f t="shared" si="22"/>
        <v>8.2588885301187534E-3</v>
      </c>
      <c r="K94" s="55">
        <v>1269</v>
      </c>
      <c r="L94" s="115">
        <f t="shared" si="23"/>
        <v>8.8932806324110679E-3</v>
      </c>
      <c r="M94" s="55">
        <v>1468</v>
      </c>
      <c r="N94" s="115">
        <f t="shared" si="24"/>
        <v>1.1404067554340227E-2</v>
      </c>
      <c r="O94" s="55">
        <v>1434</v>
      </c>
      <c r="P94" s="30">
        <f t="shared" si="25"/>
        <v>1.2153366329920673E-2</v>
      </c>
      <c r="AD94" s="1062" t="s">
        <v>21</v>
      </c>
      <c r="AE94" s="1063"/>
      <c r="AF94" s="162">
        <v>278946</v>
      </c>
      <c r="AG94" s="168">
        <f t="shared" si="27"/>
        <v>3.2517631698588297E-2</v>
      </c>
      <c r="AH94" s="55">
        <v>1442</v>
      </c>
      <c r="AI94" s="171">
        <f t="shared" si="28"/>
        <v>1.2139273327272115E-2</v>
      </c>
      <c r="AJ94" s="55">
        <v>1337</v>
      </c>
      <c r="AK94" s="171">
        <f t="shared" si="28"/>
        <v>1.5770228827553669E-2</v>
      </c>
      <c r="AL94" s="9"/>
      <c r="AM94" s="9"/>
      <c r="AN94" s="9"/>
      <c r="AU94" s="230"/>
    </row>
    <row r="95" spans="2:47" ht="16" thickBot="1" x14ac:dyDescent="0.4">
      <c r="B95" s="220" t="s">
        <v>22</v>
      </c>
      <c r="C95" s="225">
        <v>116</v>
      </c>
      <c r="D95" s="213">
        <f>C95/C$96</f>
        <v>8.7144005469037584E-4</v>
      </c>
      <c r="E95" s="214">
        <v>123</v>
      </c>
      <c r="F95" s="213">
        <f>E95/E$96</f>
        <v>9.0616412621466512E-4</v>
      </c>
      <c r="G95" s="214">
        <v>154</v>
      </c>
      <c r="H95" s="213">
        <f>G95/G$96</f>
        <v>1.1115281346536941E-3</v>
      </c>
      <c r="I95" s="214">
        <v>157</v>
      </c>
      <c r="J95" s="213">
        <f>I95/I$96</f>
        <v>1.1252705666489873E-3</v>
      </c>
      <c r="K95" s="214">
        <v>204</v>
      </c>
      <c r="L95" s="213">
        <f>K95/K$96</f>
        <v>1.4276116896204233E-3</v>
      </c>
      <c r="M95" s="214">
        <v>175</v>
      </c>
      <c r="N95" s="213">
        <f>M95/M$96</f>
        <v>1.3576310501858015E-3</v>
      </c>
      <c r="O95" s="212">
        <v>196</v>
      </c>
      <c r="P95" s="226">
        <f>O95/O$96</f>
        <v>1.658374792703151E-3</v>
      </c>
      <c r="AD95" s="1060" t="s">
        <v>22</v>
      </c>
      <c r="AE95" s="1061"/>
      <c r="AF95" s="163"/>
      <c r="AG95" s="169">
        <f t="shared" si="27"/>
        <v>0</v>
      </c>
      <c r="AH95" s="73">
        <v>199</v>
      </c>
      <c r="AI95" s="172">
        <f t="shared" si="28"/>
        <v>1.6752533925985789E-3</v>
      </c>
      <c r="AJ95" s="73">
        <v>114</v>
      </c>
      <c r="AK95" s="172">
        <f t="shared" si="28"/>
        <v>1.3446567586694975E-3</v>
      </c>
      <c r="AL95" s="9"/>
      <c r="AM95" s="9"/>
      <c r="AN95" s="9"/>
      <c r="AU95" s="230"/>
    </row>
    <row r="96" spans="2:47" ht="16" thickBot="1" x14ac:dyDescent="0.4">
      <c r="B96" s="221" t="s">
        <v>23</v>
      </c>
      <c r="C96" s="227">
        <f>SUM(C78:C95)</f>
        <v>133113</v>
      </c>
      <c r="D96" s="110"/>
      <c r="E96" s="215">
        <f t="shared" ref="E96:O96" si="29">SUM(E78:E95)</f>
        <v>135737</v>
      </c>
      <c r="F96" s="110"/>
      <c r="G96" s="215">
        <f t="shared" si="29"/>
        <v>138548</v>
      </c>
      <c r="H96" s="110"/>
      <c r="I96" s="215">
        <f t="shared" si="29"/>
        <v>139522</v>
      </c>
      <c r="J96" s="110"/>
      <c r="K96" s="215">
        <f t="shared" si="29"/>
        <v>142896</v>
      </c>
      <c r="L96" s="110"/>
      <c r="M96" s="215">
        <f t="shared" si="29"/>
        <v>128901</v>
      </c>
      <c r="N96" s="110"/>
      <c r="O96" s="215">
        <f t="shared" si="29"/>
        <v>118188</v>
      </c>
      <c r="P96" s="131"/>
      <c r="AD96" s="1064" t="s">
        <v>148</v>
      </c>
      <c r="AE96" s="1065"/>
      <c r="AF96" s="165">
        <f>SUM(AF78:AF94)</f>
        <v>8578300</v>
      </c>
      <c r="AG96" s="157">
        <f>SUM(AG78:AG94)</f>
        <v>1</v>
      </c>
      <c r="AH96" s="165">
        <f>SUM(AH78:AH95)</f>
        <v>118788</v>
      </c>
      <c r="AI96" s="157">
        <f>SUM(AI78:AI88)</f>
        <v>0.27528033134660063</v>
      </c>
      <c r="AJ96" s="165">
        <f>SUM(AJ78:AJ94)</f>
        <v>84780</v>
      </c>
      <c r="AK96" s="157">
        <f>SUM(AK78:AK94)</f>
        <v>1</v>
      </c>
      <c r="AU96" s="230"/>
    </row>
    <row r="97" spans="1:47" ht="16" thickBot="1" x14ac:dyDescent="0.4">
      <c r="B97" s="209" t="s">
        <v>148</v>
      </c>
      <c r="C97" s="210">
        <f>C96-C95</f>
        <v>132997</v>
      </c>
      <c r="D97" s="211">
        <f>SUM(D78:D94)</f>
        <v>1</v>
      </c>
      <c r="E97" s="210">
        <f t="shared" ref="E97:O97" si="30">E96-E95</f>
        <v>135614</v>
      </c>
      <c r="F97" s="211">
        <f>SUM(F78:F94)</f>
        <v>0.99999999999999989</v>
      </c>
      <c r="G97" s="210">
        <f t="shared" si="30"/>
        <v>138394</v>
      </c>
      <c r="H97" s="211">
        <f>SUM(H78:H94)</f>
        <v>1</v>
      </c>
      <c r="I97" s="210">
        <f t="shared" si="30"/>
        <v>139365</v>
      </c>
      <c r="J97" s="211">
        <f>SUM(J78:J94)</f>
        <v>1</v>
      </c>
      <c r="K97" s="210">
        <f t="shared" si="30"/>
        <v>142692</v>
      </c>
      <c r="L97" s="211">
        <f>SUM(L78:L94)</f>
        <v>1.0000000000000002</v>
      </c>
      <c r="M97" s="210">
        <f t="shared" si="30"/>
        <v>128726</v>
      </c>
      <c r="N97" s="211">
        <f>SUM(N78:N94)</f>
        <v>0.99999999999999989</v>
      </c>
      <c r="O97" s="210">
        <f t="shared" si="30"/>
        <v>117992</v>
      </c>
      <c r="P97" s="216">
        <f>SUM(P78:P94)</f>
        <v>1</v>
      </c>
      <c r="AU97" s="230"/>
    </row>
    <row r="98" spans="1:47" x14ac:dyDescent="0.35">
      <c r="S98" s="958" t="s">
        <v>658</v>
      </c>
      <c r="AD98" s="958" t="s">
        <v>163</v>
      </c>
      <c r="AE98" s="961" t="s">
        <v>164</v>
      </c>
      <c r="AF98" s="3"/>
      <c r="AG98" s="3"/>
      <c r="AH98" s="3"/>
      <c r="AI98" s="3"/>
      <c r="AJ98" s="3"/>
      <c r="AK98" s="3"/>
      <c r="AL98" s="3"/>
      <c r="AU98" s="230"/>
    </row>
    <row r="99" spans="1:47" x14ac:dyDescent="0.35">
      <c r="B99" s="9"/>
      <c r="L99" s="9"/>
      <c r="M99" s="9"/>
      <c r="AU99" s="230"/>
    </row>
    <row r="100" spans="1:47" x14ac:dyDescent="0.35">
      <c r="B100" s="9"/>
      <c r="L100" s="9"/>
      <c r="M100" s="9"/>
      <c r="AU100" s="230"/>
    </row>
    <row r="101" spans="1:47" x14ac:dyDescent="0.35">
      <c r="AU101" s="230"/>
    </row>
    <row r="102" spans="1:47" s="9" customFormat="1" ht="14.5" customHeight="1" x14ac:dyDescent="0.35">
      <c r="A102" s="379"/>
      <c r="B102" s="1043" t="s">
        <v>519</v>
      </c>
      <c r="C102" s="1043"/>
      <c r="D102" s="1043"/>
      <c r="E102" s="1043"/>
      <c r="F102" s="1043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9"/>
      <c r="AE102" s="379"/>
      <c r="AF102" s="379"/>
      <c r="AG102" s="379"/>
      <c r="AH102" s="379"/>
      <c r="AI102" s="379"/>
      <c r="AJ102" s="379"/>
      <c r="AK102" s="379"/>
      <c r="AL102" s="379"/>
      <c r="AM102" s="379"/>
      <c r="AN102" s="379"/>
      <c r="AO102" s="379"/>
      <c r="AP102" s="379"/>
      <c r="AQ102" s="379"/>
      <c r="AR102" s="379"/>
      <c r="AS102" s="379"/>
      <c r="AT102" s="379"/>
      <c r="AU102" s="230"/>
    </row>
    <row r="103" spans="1:47" s="9" customFormat="1" ht="14.5" customHeight="1" x14ac:dyDescent="0.35">
      <c r="A103" s="379"/>
      <c r="B103" s="1043"/>
      <c r="C103" s="1043"/>
      <c r="D103" s="1043"/>
      <c r="E103" s="1043"/>
      <c r="F103" s="1043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9"/>
      <c r="AE103" s="379"/>
      <c r="AF103" s="379"/>
      <c r="AG103" s="379"/>
      <c r="AH103" s="379"/>
      <c r="AI103" s="379"/>
      <c r="AJ103" s="379"/>
      <c r="AK103" s="379"/>
      <c r="AL103" s="379"/>
      <c r="AM103" s="379"/>
      <c r="AN103" s="379"/>
      <c r="AO103" s="379"/>
      <c r="AP103" s="379"/>
      <c r="AQ103" s="379"/>
      <c r="AR103" s="379"/>
      <c r="AS103" s="379"/>
      <c r="AT103" s="379"/>
      <c r="AU103" s="230"/>
    </row>
    <row r="104" spans="1:47" x14ac:dyDescent="0.35">
      <c r="AU104" s="230"/>
    </row>
    <row r="105" spans="1:47" x14ac:dyDescent="0.35">
      <c r="AU105" s="230"/>
    </row>
    <row r="106" spans="1:47" ht="18.5" x14ac:dyDescent="0.45">
      <c r="B106" s="75"/>
      <c r="C106" s="1042">
        <v>2015</v>
      </c>
      <c r="D106" s="1026"/>
      <c r="E106" s="1025">
        <v>2016</v>
      </c>
      <c r="F106" s="1026"/>
      <c r="G106" s="1025">
        <v>2017</v>
      </c>
      <c r="H106" s="1026"/>
      <c r="I106" s="1025">
        <v>2018</v>
      </c>
      <c r="J106" s="1026"/>
      <c r="K106" s="1025">
        <v>2019</v>
      </c>
      <c r="L106" s="1026"/>
      <c r="M106" s="1025">
        <v>2020</v>
      </c>
      <c r="N106" s="1026"/>
      <c r="O106" s="1027">
        <v>2021</v>
      </c>
      <c r="P106" s="1028"/>
      <c r="AU106" s="230"/>
    </row>
    <row r="107" spans="1:47" ht="16" thickBot="1" x14ac:dyDescent="0.4">
      <c r="B107" s="75"/>
      <c r="C107" s="87" t="s">
        <v>3</v>
      </c>
      <c r="D107" s="87" t="s">
        <v>4</v>
      </c>
      <c r="E107" s="87" t="s">
        <v>3</v>
      </c>
      <c r="F107" s="87" t="s">
        <v>4</v>
      </c>
      <c r="G107" s="87" t="s">
        <v>3</v>
      </c>
      <c r="H107" s="87" t="s">
        <v>4</v>
      </c>
      <c r="I107" s="87" t="s">
        <v>3</v>
      </c>
      <c r="J107" s="87" t="s">
        <v>4</v>
      </c>
      <c r="K107" s="87" t="s">
        <v>3</v>
      </c>
      <c r="L107" s="87" t="s">
        <v>4</v>
      </c>
      <c r="M107" s="87" t="s">
        <v>3</v>
      </c>
      <c r="N107" s="87" t="s">
        <v>4</v>
      </c>
      <c r="O107" s="87" t="s">
        <v>3</v>
      </c>
      <c r="P107" s="87" t="s">
        <v>4</v>
      </c>
      <c r="AU107" s="230"/>
    </row>
    <row r="108" spans="1:47" x14ac:dyDescent="0.35">
      <c r="B108" s="104" t="s">
        <v>89</v>
      </c>
      <c r="C108" s="72">
        <v>125169</v>
      </c>
      <c r="D108" s="110">
        <f>C108/C$112</f>
        <v>0.94039202722703474</v>
      </c>
      <c r="E108" s="72">
        <v>127120</v>
      </c>
      <c r="F108" s="110">
        <f>E108/E$112</f>
        <v>0.93660664289292972</v>
      </c>
      <c r="G108" s="72">
        <v>128882</v>
      </c>
      <c r="H108" s="110">
        <f>G108/G$112</f>
        <v>0.93032757301456681</v>
      </c>
      <c r="I108" s="72">
        <v>128860</v>
      </c>
      <c r="J108" s="110">
        <f>I108/I$112</f>
        <v>0.9236547655740408</v>
      </c>
      <c r="K108" s="72">
        <v>130931</v>
      </c>
      <c r="L108" s="110">
        <f>K108/K$112</f>
        <v>0.91635114044357968</v>
      </c>
      <c r="M108" s="72">
        <v>118662</v>
      </c>
      <c r="N108" s="110">
        <f>M108/M$112</f>
        <v>0.92063836885430328</v>
      </c>
      <c r="O108" s="72">
        <v>108268</v>
      </c>
      <c r="P108" s="110">
        <f>O108/O$112</f>
        <v>0.91622097352921261</v>
      </c>
      <c r="AU108" s="230"/>
    </row>
    <row r="109" spans="1:47" x14ac:dyDescent="0.35">
      <c r="B109" s="105" t="s">
        <v>82</v>
      </c>
      <c r="C109" s="62">
        <v>7934</v>
      </c>
      <c r="D109" s="116">
        <f>C109/C$112</f>
        <v>5.9607972772965298E-2</v>
      </c>
      <c r="E109" s="62">
        <v>8604</v>
      </c>
      <c r="F109" s="116">
        <f>E109/E$112</f>
        <v>6.3393357107070225E-2</v>
      </c>
      <c r="G109" s="62">
        <v>9652</v>
      </c>
      <c r="H109" s="116">
        <f>G109/G$112</f>
        <v>6.9672426985433175E-2</v>
      </c>
      <c r="I109" s="62">
        <v>10651</v>
      </c>
      <c r="J109" s="116">
        <f>I109/I$112</f>
        <v>7.6345234425959238E-2</v>
      </c>
      <c r="K109" s="62">
        <v>11952</v>
      </c>
      <c r="L109" s="116">
        <f>K109/K$112</f>
        <v>8.3648859556420291E-2</v>
      </c>
      <c r="M109" s="62">
        <v>10229</v>
      </c>
      <c r="N109" s="116">
        <f>M109/M$112</f>
        <v>7.9361631145696748E-2</v>
      </c>
      <c r="O109" s="62">
        <v>9900</v>
      </c>
      <c r="P109" s="116">
        <f>O109/O$112</f>
        <v>8.377902647078736E-2</v>
      </c>
      <c r="AU109" s="230"/>
    </row>
    <row r="110" spans="1:47" x14ac:dyDescent="0.35">
      <c r="B110" s="76" t="s">
        <v>53</v>
      </c>
      <c r="C110" s="55">
        <v>10</v>
      </c>
      <c r="D110" s="173">
        <f>C110/C$111</f>
        <v>7.5124142645722052E-5</v>
      </c>
      <c r="E110" s="55">
        <v>13</v>
      </c>
      <c r="F110" s="173">
        <f>E110/E$111</f>
        <v>9.5773444234070298E-5</v>
      </c>
      <c r="G110" s="55">
        <v>14</v>
      </c>
      <c r="H110" s="173">
        <f>G110/G$111</f>
        <v>1.0104801224124491E-4</v>
      </c>
      <c r="I110" s="55">
        <v>11</v>
      </c>
      <c r="J110" s="173">
        <f>I110/I$111</f>
        <v>7.8840612949929037E-5</v>
      </c>
      <c r="K110" s="55">
        <v>13</v>
      </c>
      <c r="L110" s="173">
        <f>K110/K$111</f>
        <v>9.097525473071325E-5</v>
      </c>
      <c r="M110" s="55">
        <v>10</v>
      </c>
      <c r="N110" s="173">
        <f>M110/M$111</f>
        <v>7.7578917153474377E-5</v>
      </c>
      <c r="O110" s="55">
        <v>20</v>
      </c>
      <c r="P110" s="228">
        <f>O110/O$111</f>
        <v>1.6922191762277049E-4</v>
      </c>
      <c r="AU110" s="230"/>
    </row>
    <row r="111" spans="1:47" ht="15" thickBot="1" x14ac:dyDescent="0.4">
      <c r="B111" s="106" t="s">
        <v>23</v>
      </c>
      <c r="C111" s="103">
        <f>SUM(C108:C110)</f>
        <v>133113</v>
      </c>
      <c r="D111" s="129"/>
      <c r="E111" s="103">
        <f>SUM(E108:E110)</f>
        <v>135737</v>
      </c>
      <c r="F111" s="129"/>
      <c r="G111" s="103">
        <f>SUM(G108:G110)</f>
        <v>138548</v>
      </c>
      <c r="H111" s="129"/>
      <c r="I111" s="103">
        <f>SUM(I108:I110)</f>
        <v>139522</v>
      </c>
      <c r="J111" s="129"/>
      <c r="K111" s="103">
        <f>SUM(K108:K110)</f>
        <v>142896</v>
      </c>
      <c r="L111" s="129"/>
      <c r="M111" s="103">
        <f>SUM(M108:M110)</f>
        <v>128901</v>
      </c>
      <c r="N111" s="129"/>
      <c r="O111" s="103">
        <f>SUM(O108:O110)</f>
        <v>118188</v>
      </c>
      <c r="P111" s="130"/>
      <c r="AU111" s="230"/>
    </row>
    <row r="112" spans="1:47" ht="15" thickBot="1" x14ac:dyDescent="0.4">
      <c r="B112" s="106" t="s">
        <v>148</v>
      </c>
      <c r="C112" s="109">
        <f>C111-C110</f>
        <v>133103</v>
      </c>
      <c r="D112" s="229">
        <f>SUM(D108:D109)</f>
        <v>1</v>
      </c>
      <c r="E112" s="109">
        <f t="shared" ref="E112:O112" si="31">E111-E110</f>
        <v>135724</v>
      </c>
      <c r="F112" s="229">
        <f>SUM(F108:F109)</f>
        <v>1</v>
      </c>
      <c r="G112" s="109">
        <f t="shared" si="31"/>
        <v>138534</v>
      </c>
      <c r="H112" s="229">
        <f>SUM(H108:H109)</f>
        <v>1</v>
      </c>
      <c r="I112" s="109">
        <f t="shared" si="31"/>
        <v>139511</v>
      </c>
      <c r="J112" s="229">
        <f>SUM(J108:J109)</f>
        <v>1</v>
      </c>
      <c r="K112" s="109">
        <f t="shared" si="31"/>
        <v>142883</v>
      </c>
      <c r="L112" s="229">
        <f>SUM(L108:L109)</f>
        <v>1</v>
      </c>
      <c r="M112" s="109">
        <f t="shared" si="31"/>
        <v>128891</v>
      </c>
      <c r="N112" s="229">
        <f>SUM(N108:N109)</f>
        <v>1</v>
      </c>
      <c r="O112" s="109">
        <f t="shared" si="31"/>
        <v>118168</v>
      </c>
      <c r="P112" s="229">
        <f>SUM(P108:P109)</f>
        <v>1</v>
      </c>
      <c r="AU112" s="230"/>
    </row>
    <row r="113" spans="1:47" x14ac:dyDescent="0.35">
      <c r="AU113" s="230"/>
    </row>
    <row r="114" spans="1:47" x14ac:dyDescent="0.35">
      <c r="B114" s="9"/>
      <c r="C114" s="50"/>
      <c r="AU114" s="230"/>
    </row>
    <row r="115" spans="1:47" x14ac:dyDescent="0.35">
      <c r="B115" s="9"/>
      <c r="M115" s="9"/>
      <c r="O115" s="122"/>
      <c r="AU115" s="230"/>
    </row>
    <row r="116" spans="1:47" x14ac:dyDescent="0.35">
      <c r="AU116" s="230"/>
    </row>
    <row r="117" spans="1:47" x14ac:dyDescent="0.35">
      <c r="AU117" s="230"/>
    </row>
    <row r="118" spans="1:47" x14ac:dyDescent="0.35">
      <c r="C118" s="50"/>
      <c r="P118" s="121"/>
      <c r="AU118" s="230"/>
    </row>
    <row r="119" spans="1:47" x14ac:dyDescent="0.35">
      <c r="N119" s="121"/>
      <c r="AU119" s="230"/>
    </row>
    <row r="120" spans="1:47" x14ac:dyDescent="0.35">
      <c r="AU120" s="230"/>
    </row>
    <row r="121" spans="1:47" x14ac:dyDescent="0.35">
      <c r="AU121" s="230"/>
    </row>
    <row r="122" spans="1:47" x14ac:dyDescent="0.35">
      <c r="A122" s="230"/>
      <c r="B122" s="230"/>
      <c r="C122" s="397"/>
      <c r="D122" s="397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</row>
    <row r="123" spans="1:47" x14ac:dyDescent="0.35">
      <c r="A123" s="230"/>
      <c r="B123" s="230"/>
      <c r="C123" s="397"/>
      <c r="D123" s="397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</row>
  </sheetData>
  <mergeCells count="84">
    <mergeCell ref="K64:L64"/>
    <mergeCell ref="O42:P42"/>
    <mergeCell ref="C42:D42"/>
    <mergeCell ref="E42:F42"/>
    <mergeCell ref="G42:H42"/>
    <mergeCell ref="I42:J42"/>
    <mergeCell ref="B59:D60"/>
    <mergeCell ref="C64:D64"/>
    <mergeCell ref="E64:F64"/>
    <mergeCell ref="G64:H64"/>
    <mergeCell ref="I64:J64"/>
    <mergeCell ref="AD96:AE96"/>
    <mergeCell ref="AJ76:AK76"/>
    <mergeCell ref="AD79:AE79"/>
    <mergeCell ref="AD78:AE78"/>
    <mergeCell ref="AD95:AE95"/>
    <mergeCell ref="AD94:AE94"/>
    <mergeCell ref="AD93:AE93"/>
    <mergeCell ref="AD92:AE92"/>
    <mergeCell ref="AD91:AE91"/>
    <mergeCell ref="AD90:AE90"/>
    <mergeCell ref="AD85:AE85"/>
    <mergeCell ref="AD86:AE86"/>
    <mergeCell ref="AD87:AE87"/>
    <mergeCell ref="AD88:AE88"/>
    <mergeCell ref="AD89:AE89"/>
    <mergeCell ref="AD80:AE80"/>
    <mergeCell ref="AD81:AE81"/>
    <mergeCell ref="AD82:AE82"/>
    <mergeCell ref="AD83:AE83"/>
    <mergeCell ref="AD84:AE84"/>
    <mergeCell ref="AD76:AE77"/>
    <mergeCell ref="AF76:AG76"/>
    <mergeCell ref="AH76:AI76"/>
    <mergeCell ref="M42:N42"/>
    <mergeCell ref="O76:P76"/>
    <mergeCell ref="M76:N76"/>
    <mergeCell ref="M64:N64"/>
    <mergeCell ref="O64:P64"/>
    <mergeCell ref="Z54:AA54"/>
    <mergeCell ref="Z55:AA55"/>
    <mergeCell ref="Z42:AA43"/>
    <mergeCell ref="M10:N10"/>
    <mergeCell ref="O10:P10"/>
    <mergeCell ref="Y41:Y42"/>
    <mergeCell ref="B35:P36"/>
    <mergeCell ref="B38:D39"/>
    <mergeCell ref="C10:D10"/>
    <mergeCell ref="E10:F10"/>
    <mergeCell ref="G10:H10"/>
    <mergeCell ref="I10:J10"/>
    <mergeCell ref="K10:L10"/>
    <mergeCell ref="C1:L3"/>
    <mergeCell ref="C106:D106"/>
    <mergeCell ref="E106:F106"/>
    <mergeCell ref="G106:H106"/>
    <mergeCell ref="I106:J106"/>
    <mergeCell ref="K106:L106"/>
    <mergeCell ref="K42:L42"/>
    <mergeCell ref="C76:D76"/>
    <mergeCell ref="E76:F76"/>
    <mergeCell ref="G76:H76"/>
    <mergeCell ref="I76:J76"/>
    <mergeCell ref="K76:L76"/>
    <mergeCell ref="B102:F103"/>
    <mergeCell ref="B72:D73"/>
    <mergeCell ref="E4:T4"/>
    <mergeCell ref="B6:D7"/>
    <mergeCell ref="M106:N106"/>
    <mergeCell ref="O106:P106"/>
    <mergeCell ref="AA57:AC57"/>
    <mergeCell ref="Z41:AG41"/>
    <mergeCell ref="AD42:AE42"/>
    <mergeCell ref="AB42:AC42"/>
    <mergeCell ref="Z44:AA44"/>
    <mergeCell ref="Z45:AA45"/>
    <mergeCell ref="Z46:AA46"/>
    <mergeCell ref="Z47:AA47"/>
    <mergeCell ref="Z48:AA48"/>
    <mergeCell ref="Z49:AA49"/>
    <mergeCell ref="Z50:AA50"/>
    <mergeCell ref="Z51:AA51"/>
    <mergeCell ref="Z52:AA52"/>
    <mergeCell ref="Z53:AA53"/>
  </mergeCells>
  <hyperlinks>
    <hyperlink ref="AE98" r:id="rId1" xr:uid="{48FA04B7-8763-4AD3-9180-A973C48E1D38}"/>
  </hyperlink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AE6D-822B-4E41-B9F1-9705F990C46F}">
  <sheetPr>
    <outlinePr summaryBelow="0" summaryRight="0"/>
  </sheetPr>
  <dimension ref="A1:AU331"/>
  <sheetViews>
    <sheetView showGridLines="0" topLeftCell="A100" zoomScale="80" zoomScaleNormal="80" workbookViewId="0">
      <selection activeCell="AK119" sqref="AK119"/>
    </sheetView>
  </sheetViews>
  <sheetFormatPr baseColWidth="10" defaultRowHeight="14.5" outlineLevelRow="2" x14ac:dyDescent="0.35"/>
  <cols>
    <col min="1" max="1" width="5.453125" customWidth="1"/>
    <col min="2" max="2" width="38.08984375" customWidth="1"/>
    <col min="3" max="3" width="14.08984375" style="1" customWidth="1"/>
    <col min="4" max="4" width="11.81640625" style="1" customWidth="1"/>
    <col min="5" max="5" width="11.90625" customWidth="1"/>
    <col min="6" max="6" width="12.1796875" customWidth="1"/>
    <col min="7" max="7" width="14.1796875" customWidth="1"/>
    <col min="8" max="8" width="12.6328125" bestFit="1" customWidth="1"/>
    <col min="9" max="9" width="13.1796875" customWidth="1"/>
    <col min="10" max="10" width="12.6328125" bestFit="1" customWidth="1"/>
    <col min="11" max="11" width="12.08984375" customWidth="1"/>
    <col min="12" max="12" width="12.6328125" bestFit="1" customWidth="1"/>
    <col min="13" max="13" width="13.26953125" customWidth="1"/>
    <col min="14" max="14" width="12.6328125" bestFit="1" customWidth="1"/>
    <col min="15" max="15" width="13.36328125" customWidth="1"/>
    <col min="16" max="16" width="12.6328125" bestFit="1" customWidth="1"/>
    <col min="17" max="17" width="8.36328125" customWidth="1"/>
    <col min="19" max="19" width="10.81640625" customWidth="1"/>
    <col min="20" max="20" width="6.6328125" customWidth="1"/>
    <col min="21" max="21" width="8.6328125" customWidth="1"/>
    <col min="22" max="22" width="10.6328125" customWidth="1"/>
    <col min="23" max="23" width="9.453125" customWidth="1"/>
    <col min="24" max="24" width="7.453125" customWidth="1"/>
    <col min="47" max="47" width="10.90625" style="230"/>
  </cols>
  <sheetData>
    <row r="1" spans="1:46" x14ac:dyDescent="0.35">
      <c r="A1" s="230"/>
      <c r="B1" s="230"/>
      <c r="C1" s="1083" t="s">
        <v>649</v>
      </c>
      <c r="D1" s="1083"/>
      <c r="E1" s="1083"/>
      <c r="F1" s="1083"/>
      <c r="G1" s="1083"/>
      <c r="H1" s="1083"/>
      <c r="I1" s="1083"/>
      <c r="J1" s="1083"/>
      <c r="K1" s="1083"/>
      <c r="L1" s="1083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</row>
    <row r="2" spans="1:46" x14ac:dyDescent="0.35">
      <c r="A2" s="230"/>
      <c r="B2" s="230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</row>
    <row r="3" spans="1:46" ht="18.5" customHeight="1" x14ac:dyDescent="0.35">
      <c r="A3" s="230"/>
      <c r="B3" s="230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230"/>
      <c r="N3" s="230"/>
      <c r="O3" s="230"/>
      <c r="P3" s="230"/>
      <c r="Q3" s="230"/>
      <c r="R3" s="230"/>
      <c r="S3" s="230"/>
      <c r="T3" s="230"/>
      <c r="U3" s="398"/>
      <c r="V3" s="398"/>
      <c r="W3" s="398"/>
      <c r="X3" s="398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</row>
    <row r="4" spans="1:46" ht="18.5" x14ac:dyDescent="0.35">
      <c r="A4" s="9"/>
      <c r="B4" s="9"/>
      <c r="C4" s="291"/>
      <c r="D4" s="962" t="s">
        <v>670</v>
      </c>
      <c r="E4" s="9"/>
      <c r="F4" s="9"/>
      <c r="G4" s="9"/>
      <c r="H4" s="9"/>
      <c r="I4" s="400"/>
      <c r="J4" s="400"/>
      <c r="K4" s="401"/>
      <c r="L4" s="401"/>
      <c r="M4" s="9"/>
      <c r="N4" s="9"/>
      <c r="O4" s="9"/>
      <c r="P4" s="9"/>
      <c r="Q4" s="9"/>
      <c r="R4" s="9"/>
      <c r="S4" s="9"/>
      <c r="T4" s="9"/>
      <c r="U4" s="37"/>
      <c r="V4" s="37"/>
      <c r="W4" s="37"/>
      <c r="X4" s="37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8.5" x14ac:dyDescent="0.35">
      <c r="A5" s="9"/>
      <c r="B5" s="418"/>
      <c r="C5" s="291"/>
      <c r="D5" s="291"/>
      <c r="E5" s="9"/>
      <c r="F5" s="9"/>
      <c r="G5" s="9"/>
      <c r="H5" s="9"/>
      <c r="I5" s="400"/>
      <c r="J5" s="400"/>
      <c r="K5" s="401"/>
      <c r="L5" s="401"/>
      <c r="M5" s="9"/>
      <c r="N5" s="9"/>
      <c r="O5" s="9"/>
      <c r="P5" s="9"/>
      <c r="Q5" s="9"/>
      <c r="R5" s="9"/>
      <c r="S5" s="9"/>
      <c r="T5" s="9"/>
      <c r="U5" s="37"/>
      <c r="V5" s="37"/>
      <c r="W5" s="37"/>
      <c r="X5" s="37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ht="14.5" customHeight="1" x14ac:dyDescent="0.35">
      <c r="A6" s="379"/>
      <c r="B6" s="1043" t="s">
        <v>521</v>
      </c>
      <c r="C6" s="1043"/>
      <c r="D6" s="1043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</row>
    <row r="7" spans="1:46" ht="14.5" customHeight="1" x14ac:dyDescent="0.35">
      <c r="A7" s="379"/>
      <c r="B7" s="1043"/>
      <c r="C7" s="1043"/>
      <c r="D7" s="1043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</row>
    <row r="8" spans="1:46" ht="17" customHeight="1" x14ac:dyDescent="0.35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38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46" ht="15" thickBot="1" x14ac:dyDescent="0.4">
      <c r="A9" s="9"/>
      <c r="B9" s="38"/>
      <c r="C9" s="140">
        <v>2015</v>
      </c>
      <c r="D9" s="140">
        <v>2016</v>
      </c>
      <c r="E9" s="140">
        <v>2017</v>
      </c>
      <c r="F9" s="140">
        <v>2018</v>
      </c>
      <c r="G9" s="140">
        <v>2019</v>
      </c>
      <c r="H9" s="140">
        <v>2020</v>
      </c>
      <c r="I9" s="140">
        <v>2021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46" ht="18.5" x14ac:dyDescent="0.45">
      <c r="B10" s="75"/>
      <c r="C10" s="1080">
        <v>2015</v>
      </c>
      <c r="D10" s="1048"/>
      <c r="E10" s="1081">
        <v>2016</v>
      </c>
      <c r="F10" s="1082"/>
      <c r="G10" s="1080">
        <v>2017</v>
      </c>
      <c r="H10" s="1048"/>
      <c r="I10" s="1081">
        <v>2018</v>
      </c>
      <c r="J10" s="1082"/>
      <c r="K10" s="1080">
        <v>2019</v>
      </c>
      <c r="L10" s="1048"/>
      <c r="M10" s="1080">
        <v>2020</v>
      </c>
      <c r="N10" s="1048"/>
      <c r="O10" s="1080">
        <v>2021</v>
      </c>
      <c r="P10" s="1048"/>
      <c r="Q10" s="44"/>
      <c r="R10" s="44"/>
      <c r="S10" s="44"/>
      <c r="T10" s="44"/>
      <c r="U10" s="44"/>
      <c r="V10" s="44"/>
      <c r="W10" s="44"/>
      <c r="X10" s="44"/>
    </row>
    <row r="11" spans="1:46" ht="16" thickBot="1" x14ac:dyDescent="0.4">
      <c r="B11" s="75"/>
      <c r="C11" s="86" t="s">
        <v>3</v>
      </c>
      <c r="D11" s="300" t="s">
        <v>4</v>
      </c>
      <c r="E11" s="307" t="s">
        <v>3</v>
      </c>
      <c r="F11" s="308" t="s">
        <v>4</v>
      </c>
      <c r="G11" s="307" t="s">
        <v>3</v>
      </c>
      <c r="H11" s="308" t="s">
        <v>4</v>
      </c>
      <c r="I11" s="307" t="s">
        <v>3</v>
      </c>
      <c r="J11" s="308" t="s">
        <v>4</v>
      </c>
      <c r="K11" s="307" t="s">
        <v>3</v>
      </c>
      <c r="L11" s="308" t="s">
        <v>4</v>
      </c>
      <c r="M11" s="307" t="s">
        <v>3</v>
      </c>
      <c r="N11" s="308" t="s">
        <v>4</v>
      </c>
      <c r="O11" s="307" t="s">
        <v>3</v>
      </c>
      <c r="P11" s="308" t="s">
        <v>4</v>
      </c>
      <c r="Q11" s="44"/>
      <c r="R11" s="44"/>
      <c r="S11" s="44"/>
      <c r="T11" s="44"/>
      <c r="U11" s="44"/>
      <c r="V11" s="44"/>
      <c r="W11" s="44"/>
      <c r="X11" s="44"/>
    </row>
    <row r="12" spans="1:46" ht="15.5" x14ac:dyDescent="0.35">
      <c r="B12" s="422" t="s">
        <v>78</v>
      </c>
      <c r="C12" s="301">
        <f>SUM(C13:C14)</f>
        <v>2589461</v>
      </c>
      <c r="D12" s="292"/>
      <c r="E12" s="301">
        <f>SUM(E13:E14)</f>
        <v>2744690</v>
      </c>
      <c r="F12" s="292"/>
      <c r="G12" s="301">
        <f>SUM(G13:G14)</f>
        <v>2783240</v>
      </c>
      <c r="H12" s="292"/>
      <c r="I12" s="301">
        <f>SUM(I13:I14)</f>
        <v>2615741</v>
      </c>
      <c r="J12" s="292"/>
      <c r="K12" s="301">
        <f>SUM(K13:K14)</f>
        <v>2516292</v>
      </c>
      <c r="L12" s="292"/>
      <c r="M12" s="301">
        <f>SUM(M13:M14)</f>
        <v>1059625</v>
      </c>
      <c r="N12" s="292"/>
      <c r="O12" s="301">
        <f>SUM(O13:O14)</f>
        <v>1292193</v>
      </c>
      <c r="P12" s="292"/>
      <c r="Q12" s="44"/>
      <c r="R12" s="141"/>
      <c r="S12" s="44"/>
      <c r="T12" s="44"/>
      <c r="U12" s="44"/>
      <c r="V12" s="44"/>
      <c r="W12" s="44"/>
      <c r="X12" s="44"/>
    </row>
    <row r="13" spans="1:46" ht="15.5" outlineLevel="1" x14ac:dyDescent="0.35">
      <c r="B13" s="117" t="s">
        <v>39</v>
      </c>
      <c r="C13" s="302">
        <v>2557418</v>
      </c>
      <c r="D13" s="293">
        <f>C13/$C$12</f>
        <v>0.98762561011731786</v>
      </c>
      <c r="E13" s="302">
        <v>2711300</v>
      </c>
      <c r="F13" s="293">
        <f>E13/E$12</f>
        <v>0.98783469171381832</v>
      </c>
      <c r="G13" s="302">
        <v>2752353</v>
      </c>
      <c r="H13" s="293">
        <f>G13/G$12</f>
        <v>0.98890250211983155</v>
      </c>
      <c r="I13" s="302">
        <v>2588700</v>
      </c>
      <c r="J13" s="293">
        <f>I13/I$12</f>
        <v>0.98966220279454276</v>
      </c>
      <c r="K13" s="302">
        <v>2488070</v>
      </c>
      <c r="L13" s="293">
        <f>K13/K$12</f>
        <v>0.9887842905354387</v>
      </c>
      <c r="M13" s="302">
        <v>1047263</v>
      </c>
      <c r="N13" s="293">
        <f>M13/M$12</f>
        <v>0.98833360858794383</v>
      </c>
      <c r="O13" s="302">
        <v>1277607</v>
      </c>
      <c r="P13" s="293">
        <f>O13/O$12</f>
        <v>0.98871221249457319</v>
      </c>
      <c r="Q13" s="43"/>
      <c r="R13" s="46"/>
      <c r="S13" s="46"/>
      <c r="T13" s="43"/>
      <c r="U13" s="43"/>
      <c r="V13" s="43"/>
      <c r="W13" s="43"/>
      <c r="X13" s="43"/>
    </row>
    <row r="14" spans="1:46" ht="15.5" outlineLevel="1" x14ac:dyDescent="0.35">
      <c r="B14" s="117" t="s">
        <v>40</v>
      </c>
      <c r="C14" s="302">
        <v>32043</v>
      </c>
      <c r="D14" s="293">
        <f>C14/$C$12</f>
        <v>1.2374389882682149E-2</v>
      </c>
      <c r="E14" s="302">
        <v>33390</v>
      </c>
      <c r="F14" s="293">
        <f>E14/E$12</f>
        <v>1.2165308286181682E-2</v>
      </c>
      <c r="G14" s="302">
        <v>30887</v>
      </c>
      <c r="H14" s="293">
        <f>G14/G$12</f>
        <v>1.1097497880168436E-2</v>
      </c>
      <c r="I14" s="302">
        <v>27041</v>
      </c>
      <c r="J14" s="293">
        <f>I14/I$12</f>
        <v>1.0337797205457269E-2</v>
      </c>
      <c r="K14" s="302">
        <v>28222</v>
      </c>
      <c r="L14" s="293">
        <f>K14/K$12</f>
        <v>1.1215709464561347E-2</v>
      </c>
      <c r="M14" s="302">
        <v>12362</v>
      </c>
      <c r="N14" s="293">
        <f>M14/M$12</f>
        <v>1.1666391412056151E-2</v>
      </c>
      <c r="O14" s="302">
        <v>14586</v>
      </c>
      <c r="P14" s="293">
        <f>O14/O$12</f>
        <v>1.1287787505426821E-2</v>
      </c>
      <c r="Q14" s="43"/>
      <c r="R14" s="46"/>
      <c r="S14" s="46"/>
      <c r="T14" s="43"/>
      <c r="U14" s="43"/>
      <c r="V14" s="43"/>
      <c r="W14" s="43"/>
      <c r="X14" s="43"/>
    </row>
    <row r="15" spans="1:46" ht="15.5" x14ac:dyDescent="0.35">
      <c r="B15" s="296" t="s">
        <v>126</v>
      </c>
      <c r="C15" s="303">
        <f>SUM(C16,C19)</f>
        <v>669151</v>
      </c>
      <c r="D15" s="294"/>
      <c r="E15" s="303">
        <f t="shared" ref="E15:O15" si="0">SUM(E16,E19)</f>
        <v>822387</v>
      </c>
      <c r="F15" s="294"/>
      <c r="G15" s="303">
        <f t="shared" si="0"/>
        <v>987167</v>
      </c>
      <c r="H15" s="294"/>
      <c r="I15" s="303">
        <f t="shared" si="0"/>
        <v>1058627</v>
      </c>
      <c r="J15" s="294"/>
      <c r="K15" s="303">
        <f t="shared" si="0"/>
        <v>1201231</v>
      </c>
      <c r="L15" s="294"/>
      <c r="M15" s="303">
        <f t="shared" si="0"/>
        <v>1675819</v>
      </c>
      <c r="N15" s="294"/>
      <c r="O15" s="303">
        <f t="shared" si="0"/>
        <v>1561159</v>
      </c>
      <c r="P15" s="294"/>
      <c r="R15" s="46"/>
      <c r="S15" s="43"/>
      <c r="T15" s="43"/>
      <c r="U15" s="43"/>
      <c r="V15" s="43"/>
      <c r="W15" s="43"/>
      <c r="X15" s="43"/>
    </row>
    <row r="16" spans="1:46" ht="15.5" outlineLevel="1" x14ac:dyDescent="0.35">
      <c r="B16" s="297" t="s">
        <v>73</v>
      </c>
      <c r="C16" s="304">
        <f>SUM(C17:C18)</f>
        <v>647926</v>
      </c>
      <c r="D16" s="278"/>
      <c r="E16" s="304">
        <f>SUM(E17:E18)</f>
        <v>789888</v>
      </c>
      <c r="F16" s="278"/>
      <c r="G16" s="304">
        <f>SUM(G17:G18)</f>
        <v>941899</v>
      </c>
      <c r="H16" s="278"/>
      <c r="I16" s="304">
        <f>SUM(I17:I18)</f>
        <v>991492</v>
      </c>
      <c r="J16" s="278"/>
      <c r="K16" s="304">
        <f>SUM(K17:K18)</f>
        <v>1107397</v>
      </c>
      <c r="L16" s="278"/>
      <c r="M16" s="304">
        <f>SUM(M17:M18)</f>
        <v>1529144</v>
      </c>
      <c r="N16" s="278"/>
      <c r="O16" s="304">
        <f>SUM(O17:O18)</f>
        <v>1384830</v>
      </c>
      <c r="P16" s="278"/>
      <c r="Q16" s="43"/>
      <c r="R16" s="46"/>
      <c r="S16" s="43"/>
      <c r="T16" s="43"/>
      <c r="U16" s="43"/>
      <c r="V16" s="43"/>
      <c r="W16" s="43"/>
      <c r="X16" s="43"/>
    </row>
    <row r="17" spans="1:46" ht="15.5" outlineLevel="2" x14ac:dyDescent="0.35">
      <c r="B17" s="117" t="s">
        <v>74</v>
      </c>
      <c r="C17" s="302">
        <v>505448</v>
      </c>
      <c r="D17" s="293">
        <f>C17/C$16</f>
        <v>0.78010143133629462</v>
      </c>
      <c r="E17" s="302">
        <v>598065</v>
      </c>
      <c r="F17" s="293">
        <f>E17/E$16</f>
        <v>0.75715164681575109</v>
      </c>
      <c r="G17" s="302">
        <v>714975</v>
      </c>
      <c r="H17" s="293">
        <f>G17/G$16</f>
        <v>0.75907820265230141</v>
      </c>
      <c r="I17" s="302">
        <v>732535</v>
      </c>
      <c r="J17" s="293">
        <f>I17/I$16</f>
        <v>0.7388208881160917</v>
      </c>
      <c r="K17" s="302">
        <v>807174</v>
      </c>
      <c r="L17" s="293">
        <f>K17/K$16</f>
        <v>0.72889307086799038</v>
      </c>
      <c r="M17" s="302">
        <v>1163093</v>
      </c>
      <c r="N17" s="293">
        <f>M17/M$16</f>
        <v>0.76061705110833255</v>
      </c>
      <c r="O17" s="302">
        <v>1042104</v>
      </c>
      <c r="P17" s="293">
        <f>O17/O$16</f>
        <v>0.75251402699248282</v>
      </c>
      <c r="Q17" s="48"/>
      <c r="R17" s="48"/>
      <c r="S17" s="48"/>
      <c r="T17" s="48"/>
      <c r="U17" s="48"/>
      <c r="V17" s="48"/>
      <c r="W17" s="43"/>
      <c r="X17" s="43"/>
    </row>
    <row r="18" spans="1:46" ht="15.5" outlineLevel="2" x14ac:dyDescent="0.35">
      <c r="B18" s="117" t="s">
        <v>75</v>
      </c>
      <c r="C18" s="302">
        <v>142478</v>
      </c>
      <c r="D18" s="293">
        <f>C18/C$16</f>
        <v>0.21989856866370541</v>
      </c>
      <c r="E18" s="302">
        <v>191823</v>
      </c>
      <c r="F18" s="293">
        <f>E18/E$16</f>
        <v>0.24284835318424891</v>
      </c>
      <c r="G18" s="302">
        <v>226924</v>
      </c>
      <c r="H18" s="293">
        <f>G18/G$16</f>
        <v>0.24092179734769864</v>
      </c>
      <c r="I18" s="302">
        <v>258957</v>
      </c>
      <c r="J18" s="293">
        <f>I18/I$16</f>
        <v>0.2611791118839083</v>
      </c>
      <c r="K18" s="302">
        <v>300223</v>
      </c>
      <c r="L18" s="293">
        <f>K18/K$16</f>
        <v>0.27110692913200957</v>
      </c>
      <c r="M18" s="302">
        <v>366051</v>
      </c>
      <c r="N18" s="293">
        <f>M18/M$16</f>
        <v>0.2393829488916675</v>
      </c>
      <c r="O18" s="302">
        <v>342726</v>
      </c>
      <c r="P18" s="293">
        <f>O18/O$16</f>
        <v>0.24748597300751718</v>
      </c>
      <c r="Q18" s="48"/>
      <c r="R18" s="48"/>
      <c r="S18" s="48"/>
      <c r="T18" s="48"/>
      <c r="U18" s="48"/>
      <c r="V18" s="48"/>
      <c r="W18" s="43"/>
      <c r="X18" s="43"/>
    </row>
    <row r="19" spans="1:46" ht="15.5" outlineLevel="1" x14ac:dyDescent="0.35">
      <c r="B19" s="298" t="s">
        <v>42</v>
      </c>
      <c r="C19" s="305">
        <f>SUM(C20:C21)</f>
        <v>21225</v>
      </c>
      <c r="D19" s="279"/>
      <c r="E19" s="305">
        <f>SUM(E20:E21)</f>
        <v>32499</v>
      </c>
      <c r="F19" s="279"/>
      <c r="G19" s="305">
        <f>SUM(G20:G21)</f>
        <v>45268</v>
      </c>
      <c r="H19" s="279"/>
      <c r="I19" s="305">
        <f>SUM(I20:I21)</f>
        <v>67135</v>
      </c>
      <c r="J19" s="279"/>
      <c r="K19" s="305">
        <f>SUM(K20:K21)</f>
        <v>93834</v>
      </c>
      <c r="L19" s="279"/>
      <c r="M19" s="305">
        <f>SUM(M20:M21)</f>
        <v>146675</v>
      </c>
      <c r="N19" s="279"/>
      <c r="O19" s="305">
        <f>SUM(O20:O21)</f>
        <v>176329</v>
      </c>
      <c r="P19" s="279"/>
      <c r="Q19" s="52"/>
      <c r="R19" s="52"/>
      <c r="S19" s="52"/>
      <c r="T19" s="52"/>
      <c r="U19" s="52"/>
      <c r="V19" s="52"/>
      <c r="W19" s="43"/>
      <c r="X19" s="43"/>
    </row>
    <row r="20" spans="1:46" ht="15.5" outlineLevel="2" x14ac:dyDescent="0.35">
      <c r="B20" s="117" t="s">
        <v>76</v>
      </c>
      <c r="C20" s="302">
        <v>36</v>
      </c>
      <c r="D20" s="293">
        <f>C20/C$19</f>
        <v>1.6961130742049471E-3</v>
      </c>
      <c r="E20" s="302">
        <v>207</v>
      </c>
      <c r="F20" s="293">
        <f>E20/E$19</f>
        <v>6.369426751592357E-3</v>
      </c>
      <c r="G20" s="302">
        <v>200</v>
      </c>
      <c r="H20" s="293">
        <f>G20/G$19</f>
        <v>4.4181320137845715E-3</v>
      </c>
      <c r="I20" s="302">
        <v>3609</v>
      </c>
      <c r="J20" s="293">
        <f>I20/I$19</f>
        <v>5.3757354584047068E-2</v>
      </c>
      <c r="K20" s="302">
        <v>9497</v>
      </c>
      <c r="L20" s="293">
        <f>K20/K$19</f>
        <v>0.10121064859219472</v>
      </c>
      <c r="M20" s="302">
        <v>36238</v>
      </c>
      <c r="N20" s="293">
        <f>M20/M$19</f>
        <v>0.24706323504346345</v>
      </c>
      <c r="O20" s="302">
        <v>47947</v>
      </c>
      <c r="P20" s="293">
        <f>O20/O$19</f>
        <v>0.27191783540994391</v>
      </c>
      <c r="Q20" s="43"/>
      <c r="R20" s="43"/>
      <c r="S20" s="43"/>
      <c r="T20" s="43"/>
      <c r="U20" s="43"/>
      <c r="V20" s="43"/>
      <c r="W20" s="43"/>
      <c r="X20" s="43"/>
    </row>
    <row r="21" spans="1:46" ht="15.5" outlineLevel="2" x14ac:dyDescent="0.35">
      <c r="B21" s="117" t="s">
        <v>77</v>
      </c>
      <c r="C21" s="302">
        <v>21189</v>
      </c>
      <c r="D21" s="293">
        <f>C21/C$19</f>
        <v>0.99830388692579508</v>
      </c>
      <c r="E21" s="309">
        <v>32292</v>
      </c>
      <c r="F21" s="293">
        <f>E21/E$19</f>
        <v>0.99363057324840764</v>
      </c>
      <c r="G21" s="309">
        <v>45068</v>
      </c>
      <c r="H21" s="293">
        <f>G21/G$19</f>
        <v>0.9955818679862154</v>
      </c>
      <c r="I21" s="309">
        <v>63526</v>
      </c>
      <c r="J21" s="293">
        <f>I21/I$19</f>
        <v>0.94624264541595293</v>
      </c>
      <c r="K21" s="309">
        <v>84337</v>
      </c>
      <c r="L21" s="293">
        <f>K21/K$19</f>
        <v>0.89878935140780525</v>
      </c>
      <c r="M21" s="309">
        <v>110437</v>
      </c>
      <c r="N21" s="293">
        <f>M21/M$19</f>
        <v>0.75293676495653661</v>
      </c>
      <c r="O21" s="302">
        <v>128382</v>
      </c>
      <c r="P21" s="293">
        <f>O21/O$19</f>
        <v>0.72808216459005604</v>
      </c>
    </row>
    <row r="22" spans="1:46" ht="16" thickBot="1" x14ac:dyDescent="0.4">
      <c r="B22" s="299" t="s">
        <v>72</v>
      </c>
      <c r="C22" s="306">
        <f>SUM(C12,C15)</f>
        <v>3258612</v>
      </c>
      <c r="D22" s="295"/>
      <c r="E22" s="306">
        <f t="shared" ref="E22:M22" si="1">SUM(E12,E15)</f>
        <v>3567077</v>
      </c>
      <c r="F22" s="295"/>
      <c r="G22" s="306">
        <f t="shared" si="1"/>
        <v>3770407</v>
      </c>
      <c r="H22" s="295"/>
      <c r="I22" s="306">
        <f t="shared" si="1"/>
        <v>3674368</v>
      </c>
      <c r="J22" s="295"/>
      <c r="K22" s="306">
        <f t="shared" si="1"/>
        <v>3717523</v>
      </c>
      <c r="L22" s="295"/>
      <c r="M22" s="306">
        <f t="shared" si="1"/>
        <v>2735444</v>
      </c>
      <c r="N22" s="295"/>
      <c r="O22" s="306">
        <f>SUM(O12,O15)</f>
        <v>2853352</v>
      </c>
      <c r="P22" s="295"/>
      <c r="R22" s="234"/>
    </row>
    <row r="23" spans="1:46" x14ac:dyDescent="0.35">
      <c r="B23" s="159" t="s">
        <v>127</v>
      </c>
    </row>
    <row r="24" spans="1:46" x14ac:dyDescent="0.35">
      <c r="R24" s="9"/>
      <c r="S24" s="9"/>
    </row>
    <row r="26" spans="1:46" ht="14.5" customHeight="1" x14ac:dyDescent="0.35">
      <c r="A26" s="379"/>
      <c r="B26" s="1043" t="s">
        <v>525</v>
      </c>
      <c r="C26" s="1043"/>
      <c r="D26" s="1043"/>
      <c r="E26" s="1043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</row>
    <row r="27" spans="1:46" ht="14.5" customHeight="1" x14ac:dyDescent="0.35">
      <c r="A27" s="379"/>
      <c r="B27" s="1043"/>
      <c r="C27" s="1043"/>
      <c r="D27" s="1043"/>
      <c r="E27" s="1043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</row>
    <row r="29" spans="1:46" ht="15" thickBot="1" x14ac:dyDescent="0.4"/>
    <row r="30" spans="1:46" ht="18.5" x14ac:dyDescent="0.45">
      <c r="C30" s="1051">
        <v>2015</v>
      </c>
      <c r="D30" s="1047"/>
      <c r="E30" s="1052">
        <v>2016</v>
      </c>
      <c r="F30" s="1053"/>
      <c r="G30" s="1046">
        <v>2017</v>
      </c>
      <c r="H30" s="1047"/>
      <c r="I30" s="1052">
        <v>2018</v>
      </c>
      <c r="J30" s="1053"/>
      <c r="K30" s="1046">
        <v>2019</v>
      </c>
      <c r="L30" s="1047"/>
      <c r="M30" s="1046">
        <v>2020</v>
      </c>
      <c r="N30" s="1047"/>
      <c r="O30" s="1046">
        <v>2021</v>
      </c>
      <c r="P30" s="1048"/>
    </row>
    <row r="31" spans="1:46" ht="16" thickBot="1" x14ac:dyDescent="0.4">
      <c r="C31" s="86" t="s">
        <v>3</v>
      </c>
      <c r="D31" s="87" t="s">
        <v>4</v>
      </c>
      <c r="E31" s="88" t="s">
        <v>3</v>
      </c>
      <c r="F31" s="88" t="s">
        <v>4</v>
      </c>
      <c r="G31" s="88" t="s">
        <v>3</v>
      </c>
      <c r="H31" s="88" t="s">
        <v>4</v>
      </c>
      <c r="I31" s="88" t="s">
        <v>3</v>
      </c>
      <c r="J31" s="88" t="s">
        <v>4</v>
      </c>
      <c r="K31" s="88" t="s">
        <v>3</v>
      </c>
      <c r="L31" s="88" t="s">
        <v>4</v>
      </c>
      <c r="M31" s="88" t="s">
        <v>3</v>
      </c>
      <c r="N31" s="88" t="s">
        <v>4</v>
      </c>
      <c r="O31" s="88" t="s">
        <v>3</v>
      </c>
      <c r="P31" s="88" t="s">
        <v>4</v>
      </c>
    </row>
    <row r="32" spans="1:46" x14ac:dyDescent="0.35">
      <c r="B32" s="547" t="s">
        <v>81</v>
      </c>
      <c r="C32" s="402">
        <f>SUM(C33:C36)</f>
        <v>2589461</v>
      </c>
      <c r="D32" s="403"/>
      <c r="E32" s="402">
        <f t="shared" ref="E32:O32" si="2">SUM(E33:E36)</f>
        <v>2744690</v>
      </c>
      <c r="F32" s="403"/>
      <c r="G32" s="402">
        <f t="shared" si="2"/>
        <v>2783240</v>
      </c>
      <c r="H32" s="403"/>
      <c r="I32" s="402">
        <f t="shared" si="2"/>
        <v>2615741</v>
      </c>
      <c r="J32" s="403"/>
      <c r="K32" s="402">
        <f t="shared" si="2"/>
        <v>2516292</v>
      </c>
      <c r="L32" s="403"/>
      <c r="M32" s="402">
        <f t="shared" si="2"/>
        <v>1059625</v>
      </c>
      <c r="N32" s="403"/>
      <c r="O32" s="402">
        <f t="shared" si="2"/>
        <v>1292193</v>
      </c>
      <c r="P32" s="404"/>
    </row>
    <row r="33" spans="1:47" outlineLevel="1" x14ac:dyDescent="0.35">
      <c r="B33" s="24" t="s">
        <v>84</v>
      </c>
      <c r="C33" s="55">
        <v>1810214</v>
      </c>
      <c r="D33" s="115">
        <f>C33/C$32</f>
        <v>0.69906980641917371</v>
      </c>
      <c r="E33" s="55">
        <v>1914284</v>
      </c>
      <c r="F33" s="115">
        <f>E33/E$32</f>
        <v>0.69744998524423518</v>
      </c>
      <c r="G33" s="55">
        <v>1949161</v>
      </c>
      <c r="H33" s="115">
        <f>G33/G$32</f>
        <v>0.70032084908236447</v>
      </c>
      <c r="I33" s="55">
        <v>1859342</v>
      </c>
      <c r="J33" s="115">
        <f>I33/I$32</f>
        <v>0.71082802158164737</v>
      </c>
      <c r="K33" s="55">
        <v>1797668</v>
      </c>
      <c r="L33" s="115">
        <f>K33/K$32</f>
        <v>0.71441152298699828</v>
      </c>
      <c r="M33" s="55">
        <v>759207</v>
      </c>
      <c r="N33" s="115">
        <f>M33/M$32</f>
        <v>0.71648649286304122</v>
      </c>
      <c r="O33" s="55">
        <v>943560</v>
      </c>
      <c r="P33" s="30">
        <f>O33/O$32</f>
        <v>0.73020051958182719</v>
      </c>
    </row>
    <row r="34" spans="1:47" outlineLevel="1" x14ac:dyDescent="0.35">
      <c r="B34" s="24" t="s">
        <v>82</v>
      </c>
      <c r="C34" s="55">
        <v>699076</v>
      </c>
      <c r="D34" s="115">
        <f t="shared" ref="D34:F36" si="3">C34/C$32</f>
        <v>0.26996969639627705</v>
      </c>
      <c r="E34" s="55">
        <v>743591</v>
      </c>
      <c r="F34" s="115">
        <f t="shared" si="3"/>
        <v>0.27091984887182158</v>
      </c>
      <c r="G34" s="55">
        <v>746746</v>
      </c>
      <c r="H34" s="115">
        <f>G34/G$32</f>
        <v>0.26830097296675814</v>
      </c>
      <c r="I34" s="55">
        <v>678567</v>
      </c>
      <c r="J34" s="115">
        <f>I34/I$32</f>
        <v>0.25941673888966837</v>
      </c>
      <c r="K34" s="55">
        <v>651319</v>
      </c>
      <c r="L34" s="115">
        <f>K34/K$32</f>
        <v>0.25884078636342683</v>
      </c>
      <c r="M34" s="55">
        <v>274979</v>
      </c>
      <c r="N34" s="115">
        <f>M34/M$32</f>
        <v>0.25950595729621329</v>
      </c>
      <c r="O34" s="55">
        <v>320502</v>
      </c>
      <c r="P34" s="30">
        <f>O34/O$32</f>
        <v>0.24802951261924497</v>
      </c>
    </row>
    <row r="35" spans="1:47" outlineLevel="1" x14ac:dyDescent="0.35">
      <c r="B35" s="24" t="s">
        <v>83</v>
      </c>
      <c r="C35" s="55">
        <v>72264</v>
      </c>
      <c r="D35" s="115">
        <f t="shared" si="3"/>
        <v>2.7906965967048742E-2</v>
      </c>
      <c r="E35" s="55">
        <v>78772</v>
      </c>
      <c r="F35" s="115">
        <f t="shared" si="3"/>
        <v>2.8699780303057903E-2</v>
      </c>
      <c r="G35" s="55">
        <v>79621</v>
      </c>
      <c r="H35" s="115">
        <f>G35/G$32</f>
        <v>2.8607306592316868E-2</v>
      </c>
      <c r="I35" s="55">
        <v>71125</v>
      </c>
      <c r="J35" s="115">
        <f>I35/I$32</f>
        <v>2.7191147747426064E-2</v>
      </c>
      <c r="K35" s="55">
        <v>61244</v>
      </c>
      <c r="L35" s="115">
        <f>K35/K$32</f>
        <v>2.4338987685054041E-2</v>
      </c>
      <c r="M35" s="55">
        <v>23170</v>
      </c>
      <c r="N35" s="115">
        <f>M35/M$32</f>
        <v>2.1866226259289842E-2</v>
      </c>
      <c r="O35" s="55">
        <v>25767</v>
      </c>
      <c r="P35" s="30">
        <f>O35/O$32</f>
        <v>1.994051972112525E-2</v>
      </c>
    </row>
    <row r="36" spans="1:47" outlineLevel="1" x14ac:dyDescent="0.35">
      <c r="A36" s="9"/>
      <c r="B36" s="417" t="s">
        <v>85</v>
      </c>
      <c r="C36" s="55">
        <v>7907</v>
      </c>
      <c r="D36" s="115">
        <f t="shared" si="3"/>
        <v>3.0535312175004759E-3</v>
      </c>
      <c r="E36" s="55">
        <v>8043</v>
      </c>
      <c r="F36" s="115">
        <f t="shared" si="3"/>
        <v>2.9303855808852728E-3</v>
      </c>
      <c r="G36" s="55">
        <v>7712</v>
      </c>
      <c r="H36" s="115">
        <f>G36/G$32</f>
        <v>2.7708713585605266E-3</v>
      </c>
      <c r="I36" s="55">
        <v>6707</v>
      </c>
      <c r="J36" s="115">
        <f>I36/I$32</f>
        <v>2.5640917812581598E-3</v>
      </c>
      <c r="K36" s="55">
        <v>6061</v>
      </c>
      <c r="L36" s="115">
        <f>K36/K$32</f>
        <v>2.4087029645208109E-3</v>
      </c>
      <c r="M36" s="55">
        <v>2269</v>
      </c>
      <c r="N36" s="115">
        <f>M36/M$32</f>
        <v>2.1413235814557036E-3</v>
      </c>
      <c r="O36" s="55">
        <v>2364</v>
      </c>
      <c r="P36" s="30">
        <f>O36/O$32</f>
        <v>1.8294480778026192E-3</v>
      </c>
    </row>
    <row r="37" spans="1:47" x14ac:dyDescent="0.35">
      <c r="A37" s="9"/>
      <c r="B37" s="405" t="s">
        <v>73</v>
      </c>
      <c r="C37" s="280">
        <f>SUM(C38,C43)</f>
        <v>669151</v>
      </c>
      <c r="D37" s="280"/>
      <c r="E37" s="280">
        <f t="shared" ref="E37:O37" si="4">SUM(E38,E43)</f>
        <v>822387</v>
      </c>
      <c r="F37" s="280"/>
      <c r="G37" s="280">
        <f t="shared" si="4"/>
        <v>987167</v>
      </c>
      <c r="H37" s="280"/>
      <c r="I37" s="280">
        <f t="shared" si="4"/>
        <v>1058627</v>
      </c>
      <c r="J37" s="280"/>
      <c r="K37" s="280">
        <f t="shared" si="4"/>
        <v>1201231</v>
      </c>
      <c r="L37" s="280"/>
      <c r="M37" s="280">
        <f t="shared" si="4"/>
        <v>1675819</v>
      </c>
      <c r="N37" s="280"/>
      <c r="O37" s="280">
        <f t="shared" si="4"/>
        <v>1561159</v>
      </c>
      <c r="P37" s="406"/>
    </row>
    <row r="38" spans="1:47" outlineLevel="1" x14ac:dyDescent="0.35">
      <c r="A38" s="9"/>
      <c r="B38" s="415" t="s">
        <v>88</v>
      </c>
      <c r="C38" s="412">
        <f>SUM(C39:C42)</f>
        <v>505484</v>
      </c>
      <c r="D38" s="413"/>
      <c r="E38" s="412">
        <f t="shared" ref="E38:O38" si="5">SUM(E39:E42)</f>
        <v>598272</v>
      </c>
      <c r="F38" s="412"/>
      <c r="G38" s="412">
        <f t="shared" si="5"/>
        <v>715175</v>
      </c>
      <c r="H38" s="412"/>
      <c r="I38" s="412">
        <f t="shared" si="5"/>
        <v>736144</v>
      </c>
      <c r="J38" s="412"/>
      <c r="K38" s="412">
        <f t="shared" si="5"/>
        <v>816671</v>
      </c>
      <c r="L38" s="412"/>
      <c r="M38" s="412">
        <f t="shared" si="5"/>
        <v>1199331</v>
      </c>
      <c r="N38" s="412"/>
      <c r="O38" s="412">
        <f t="shared" si="5"/>
        <v>1090051</v>
      </c>
      <c r="P38" s="414"/>
    </row>
    <row r="39" spans="1:47" outlineLevel="2" x14ac:dyDescent="0.35">
      <c r="A39" s="1079"/>
      <c r="B39" s="24" t="s">
        <v>84</v>
      </c>
      <c r="C39" s="55">
        <v>502443</v>
      </c>
      <c r="D39" s="115">
        <f>C39/C$38</f>
        <v>0.9939839836671388</v>
      </c>
      <c r="E39" s="55">
        <v>594488</v>
      </c>
      <c r="F39" s="115">
        <f>E39/E$38</f>
        <v>0.99367511767222938</v>
      </c>
      <c r="G39" s="55">
        <v>711063</v>
      </c>
      <c r="H39" s="115">
        <f>G39/G$38</f>
        <v>0.99425035830391162</v>
      </c>
      <c r="I39" s="55">
        <v>731426</v>
      </c>
      <c r="J39" s="115">
        <f>I39/I$38</f>
        <v>0.99359092786194003</v>
      </c>
      <c r="K39" s="55">
        <v>811871</v>
      </c>
      <c r="L39" s="115">
        <f>K39/K$38</f>
        <v>0.99412248016643179</v>
      </c>
      <c r="M39" s="55">
        <v>1191168</v>
      </c>
      <c r="N39" s="115">
        <f>M39/M$38</f>
        <v>0.9931937054908111</v>
      </c>
      <c r="O39" s="55">
        <v>1083688</v>
      </c>
      <c r="P39" s="30">
        <f>O39/O$38</f>
        <v>0.99416265844442142</v>
      </c>
    </row>
    <row r="40" spans="1:47" outlineLevel="2" x14ac:dyDescent="0.35">
      <c r="A40" s="1079"/>
      <c r="B40" s="24" t="s">
        <v>82</v>
      </c>
      <c r="C40" s="55">
        <v>2649</v>
      </c>
      <c r="D40" s="115">
        <f t="shared" ref="D40:F42" si="6">C40/C$38</f>
        <v>5.2405219551954164E-3</v>
      </c>
      <c r="E40" s="55">
        <v>3485</v>
      </c>
      <c r="F40" s="115">
        <f t="shared" si="6"/>
        <v>5.8251096491228069E-3</v>
      </c>
      <c r="G40" s="55">
        <v>3755</v>
      </c>
      <c r="H40" s="115">
        <f>G40/G$38</f>
        <v>5.25046317334918E-3</v>
      </c>
      <c r="I40" s="55">
        <v>4325</v>
      </c>
      <c r="J40" s="115">
        <f>I40/I$38</f>
        <v>5.8752091982003521E-3</v>
      </c>
      <c r="K40" s="55">
        <v>4356</v>
      </c>
      <c r="L40" s="115">
        <f>K40/K$38</f>
        <v>5.3338492489631685E-3</v>
      </c>
      <c r="M40" s="55">
        <v>7525</v>
      </c>
      <c r="N40" s="115">
        <f>M40/M$38</f>
        <v>6.2743312730180406E-3</v>
      </c>
      <c r="O40" s="55">
        <v>5643</v>
      </c>
      <c r="P40" s="30">
        <f>O40/O$38</f>
        <v>5.1768220019063329E-3</v>
      </c>
    </row>
    <row r="41" spans="1:47" s="9" customFormat="1" outlineLevel="2" x14ac:dyDescent="0.35">
      <c r="A41" s="1079"/>
      <c r="B41" s="407" t="s">
        <v>83</v>
      </c>
      <c r="C41" s="149">
        <v>136</v>
      </c>
      <c r="D41" s="145">
        <f t="shared" si="6"/>
        <v>2.6904906980240717E-4</v>
      </c>
      <c r="E41" s="149">
        <v>91</v>
      </c>
      <c r="F41" s="145">
        <f t="shared" si="6"/>
        <v>1.5210472828412495E-4</v>
      </c>
      <c r="G41" s="149">
        <v>149</v>
      </c>
      <c r="H41" s="145">
        <f>G41/G$38</f>
        <v>2.0834061593316322E-4</v>
      </c>
      <c r="I41" s="149">
        <v>221</v>
      </c>
      <c r="J41" s="145">
        <f>I41/I$38</f>
        <v>3.0021300180399485E-4</v>
      </c>
      <c r="K41" s="149">
        <v>279</v>
      </c>
      <c r="L41" s="145">
        <f>K41/K$38</f>
        <v>3.4163084032615338E-4</v>
      </c>
      <c r="M41" s="149">
        <v>464</v>
      </c>
      <c r="N41" s="145">
        <f>M41/M$38</f>
        <v>3.8688235357878681E-4</v>
      </c>
      <c r="O41" s="149">
        <v>560</v>
      </c>
      <c r="P41" s="281">
        <f>O41/O$38</f>
        <v>5.1373743063397954E-4</v>
      </c>
      <c r="AU41" s="230"/>
    </row>
    <row r="42" spans="1:47" outlineLevel="2" x14ac:dyDescent="0.35">
      <c r="A42" s="128"/>
      <c r="B42" s="417" t="s">
        <v>85</v>
      </c>
      <c r="C42" s="55">
        <v>256</v>
      </c>
      <c r="D42" s="115">
        <f t="shared" si="6"/>
        <v>5.0644530786335472E-4</v>
      </c>
      <c r="E42" s="55">
        <v>208</v>
      </c>
      <c r="F42" s="115">
        <f t="shared" si="6"/>
        <v>3.4766795036371417E-4</v>
      </c>
      <c r="G42" s="55">
        <v>208</v>
      </c>
      <c r="H42" s="115">
        <f>G42/G$38</f>
        <v>2.9083790680602649E-4</v>
      </c>
      <c r="I42" s="55">
        <v>172</v>
      </c>
      <c r="J42" s="115">
        <f>I42/I$38</f>
        <v>2.3364993805559782E-4</v>
      </c>
      <c r="K42" s="55">
        <v>165</v>
      </c>
      <c r="L42" s="115">
        <f>K42/K$38</f>
        <v>2.020397442789079E-4</v>
      </c>
      <c r="M42" s="55">
        <v>174</v>
      </c>
      <c r="N42" s="115">
        <f>M42/M$38</f>
        <v>1.4508088259204506E-4</v>
      </c>
      <c r="O42" s="55">
        <v>160</v>
      </c>
      <c r="P42" s="30">
        <f>O42/O$38</f>
        <v>1.4678212303827987E-4</v>
      </c>
      <c r="R42" s="121"/>
    </row>
    <row r="43" spans="1:47" outlineLevel="1" x14ac:dyDescent="0.35">
      <c r="A43" s="128"/>
      <c r="B43" s="416" t="s">
        <v>87</v>
      </c>
      <c r="C43" s="343">
        <f>SUM(C44:C47)</f>
        <v>163667</v>
      </c>
      <c r="D43" s="344"/>
      <c r="E43" s="343">
        <f t="shared" ref="E43:O43" si="7">SUM(E44:E47)</f>
        <v>224115</v>
      </c>
      <c r="F43" s="343"/>
      <c r="G43" s="343">
        <f t="shared" si="7"/>
        <v>271992</v>
      </c>
      <c r="H43" s="343"/>
      <c r="I43" s="343">
        <f t="shared" si="7"/>
        <v>322483</v>
      </c>
      <c r="J43" s="343"/>
      <c r="K43" s="343">
        <f t="shared" si="7"/>
        <v>384560</v>
      </c>
      <c r="L43" s="343"/>
      <c r="M43" s="343">
        <f t="shared" si="7"/>
        <v>476488</v>
      </c>
      <c r="N43" s="343"/>
      <c r="O43" s="343">
        <f t="shared" si="7"/>
        <v>471108</v>
      </c>
      <c r="P43" s="408"/>
    </row>
    <row r="44" spans="1:47" outlineLevel="2" x14ac:dyDescent="0.35">
      <c r="A44" s="1079"/>
      <c r="B44" s="24" t="s">
        <v>84</v>
      </c>
      <c r="C44" s="55">
        <v>37</v>
      </c>
      <c r="D44" s="115">
        <f>C44/C$43</f>
        <v>2.2606878601061912E-4</v>
      </c>
      <c r="E44" s="55">
        <v>109</v>
      </c>
      <c r="F44" s="115">
        <f>E44/E$43</f>
        <v>4.8635745041608104E-4</v>
      </c>
      <c r="G44" s="55">
        <v>366</v>
      </c>
      <c r="H44" s="115">
        <f>G44/G$43</f>
        <v>1.345627812582723E-3</v>
      </c>
      <c r="I44" s="55">
        <v>329</v>
      </c>
      <c r="J44" s="115">
        <f>I44/I$43</f>
        <v>1.0202088172089692E-3</v>
      </c>
      <c r="K44" s="55">
        <v>1050</v>
      </c>
      <c r="L44" s="115">
        <f>K44/K$43</f>
        <v>2.7303931766174327E-3</v>
      </c>
      <c r="M44" s="55">
        <v>1245</v>
      </c>
      <c r="N44" s="115">
        <f>M44/M$43</f>
        <v>2.6128674803982473E-3</v>
      </c>
      <c r="O44" s="55">
        <v>994</v>
      </c>
      <c r="P44" s="30">
        <f>O44/O$43</f>
        <v>2.1099195938086386E-3</v>
      </c>
    </row>
    <row r="45" spans="1:47" outlineLevel="2" x14ac:dyDescent="0.35">
      <c r="A45" s="1079"/>
      <c r="B45" s="24" t="s">
        <v>82</v>
      </c>
      <c r="C45" s="55">
        <v>162396</v>
      </c>
      <c r="D45" s="115">
        <f t="shared" ref="D45:F47" si="8">C45/C$43</f>
        <v>0.99223423170217573</v>
      </c>
      <c r="E45" s="55">
        <v>222275</v>
      </c>
      <c r="F45" s="115">
        <f t="shared" si="8"/>
        <v>0.99178992927737997</v>
      </c>
      <c r="G45" s="55">
        <v>270157</v>
      </c>
      <c r="H45" s="115">
        <f>G45/G$43</f>
        <v>0.99325347804347186</v>
      </c>
      <c r="I45" s="55">
        <v>320400</v>
      </c>
      <c r="J45" s="115">
        <f>I45/I$43</f>
        <v>0.99354074478344589</v>
      </c>
      <c r="K45" s="55">
        <v>380973</v>
      </c>
      <c r="L45" s="115">
        <f>K45/K$43</f>
        <v>0.99067245683378402</v>
      </c>
      <c r="M45" s="55">
        <v>471360</v>
      </c>
      <c r="N45" s="115">
        <f>M45/M$43</f>
        <v>0.98923792414499423</v>
      </c>
      <c r="O45" s="55">
        <v>467286</v>
      </c>
      <c r="P45" s="30">
        <f>O45/O$43</f>
        <v>0.99188721057591889</v>
      </c>
    </row>
    <row r="46" spans="1:47" s="9" customFormat="1" outlineLevel="2" x14ac:dyDescent="0.35">
      <c r="A46" s="1079"/>
      <c r="B46" s="407" t="s">
        <v>83</v>
      </c>
      <c r="C46" s="149">
        <v>1209</v>
      </c>
      <c r="D46" s="145">
        <f t="shared" si="8"/>
        <v>7.3869503320767166E-3</v>
      </c>
      <c r="E46" s="149">
        <v>1554</v>
      </c>
      <c r="F46" s="145">
        <f>E46/E$43</f>
        <v>6.9339401646476137E-3</v>
      </c>
      <c r="G46" s="149">
        <v>1332</v>
      </c>
      <c r="H46" s="145">
        <f>G46/G$43</f>
        <v>4.897202858907615E-3</v>
      </c>
      <c r="I46" s="149">
        <v>1318</v>
      </c>
      <c r="J46" s="145">
        <f>I46/I$43</f>
        <v>4.0870371461441376E-3</v>
      </c>
      <c r="K46" s="149">
        <v>2024</v>
      </c>
      <c r="L46" s="145">
        <f>K46/K$43</f>
        <v>5.263157894736842E-3</v>
      </c>
      <c r="M46" s="149">
        <v>3261</v>
      </c>
      <c r="N46" s="145">
        <f>M46/M$43</f>
        <v>6.8438239787780592E-3</v>
      </c>
      <c r="O46" s="149">
        <v>2423</v>
      </c>
      <c r="P46" s="281">
        <f>O46/O$43</f>
        <v>5.1431943418494275E-3</v>
      </c>
      <c r="AU46" s="230"/>
    </row>
    <row r="47" spans="1:47" outlineLevel="2" x14ac:dyDescent="0.35">
      <c r="A47" s="9"/>
      <c r="B47" s="417" t="s">
        <v>85</v>
      </c>
      <c r="C47" s="55">
        <v>25</v>
      </c>
      <c r="D47" s="115">
        <f t="shared" si="8"/>
        <v>1.5274917973690481E-4</v>
      </c>
      <c r="E47" s="55">
        <v>177</v>
      </c>
      <c r="F47" s="115">
        <f t="shared" si="8"/>
        <v>7.8977310755638851E-4</v>
      </c>
      <c r="G47" s="55">
        <v>137</v>
      </c>
      <c r="H47" s="115">
        <f>G47/G$43</f>
        <v>5.0369128503779525E-4</v>
      </c>
      <c r="I47" s="55">
        <v>436</v>
      </c>
      <c r="J47" s="115">
        <f>I47/I$43</f>
        <v>1.3520092532009439E-3</v>
      </c>
      <c r="K47" s="55">
        <v>513</v>
      </c>
      <c r="L47" s="115">
        <f>K47/K$43</f>
        <v>1.3339920948616602E-3</v>
      </c>
      <c r="M47" s="55">
        <v>622</v>
      </c>
      <c r="N47" s="115">
        <f>M47/M$43</f>
        <v>1.3053843958294857E-3</v>
      </c>
      <c r="O47" s="55">
        <v>405</v>
      </c>
      <c r="P47" s="30">
        <f>O47/O$43</f>
        <v>8.5967548842303678E-4</v>
      </c>
    </row>
    <row r="48" spans="1:47" ht="16" thickBot="1" x14ac:dyDescent="0.4">
      <c r="B48" s="409" t="s">
        <v>86</v>
      </c>
      <c r="C48" s="410">
        <f>SUM(C32,C37)</f>
        <v>3258612</v>
      </c>
      <c r="D48" s="410"/>
      <c r="E48" s="410">
        <f>SUM(E32,E37)</f>
        <v>3567077</v>
      </c>
      <c r="F48" s="410"/>
      <c r="G48" s="410">
        <f>SUM(G32,G37)</f>
        <v>3770407</v>
      </c>
      <c r="H48" s="410"/>
      <c r="I48" s="410">
        <f>SUM(I32,I37)</f>
        <v>3674368</v>
      </c>
      <c r="J48" s="410"/>
      <c r="K48" s="410">
        <f>SUM(K32,K37)</f>
        <v>3717523</v>
      </c>
      <c r="L48" s="410"/>
      <c r="M48" s="410">
        <f>SUM(M32,M37)</f>
        <v>2735444</v>
      </c>
      <c r="N48" s="410"/>
      <c r="O48" s="410">
        <f>SUM(O32,O37)</f>
        <v>2853352</v>
      </c>
      <c r="P48" s="411"/>
    </row>
    <row r="52" spans="1:46" x14ac:dyDescent="0.35">
      <c r="A52" s="379"/>
      <c r="B52" s="1043" t="s">
        <v>524</v>
      </c>
      <c r="C52" s="1043"/>
      <c r="D52" s="1043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</row>
    <row r="53" spans="1:46" x14ac:dyDescent="0.35">
      <c r="A53" s="379"/>
      <c r="B53" s="1043"/>
      <c r="C53" s="1043"/>
      <c r="D53" s="1043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</row>
    <row r="56" spans="1:46" ht="15" thickBot="1" x14ac:dyDescent="0.4"/>
    <row r="57" spans="1:46" ht="18.5" x14ac:dyDescent="0.45">
      <c r="B57" s="277" t="s">
        <v>138</v>
      </c>
      <c r="C57" s="1074">
        <v>2015</v>
      </c>
      <c r="D57" s="1075"/>
      <c r="E57" s="1076">
        <v>2016</v>
      </c>
      <c r="F57" s="1077"/>
      <c r="G57" s="1074">
        <v>2017</v>
      </c>
      <c r="H57" s="1075"/>
      <c r="I57" s="1076">
        <v>2018</v>
      </c>
      <c r="J57" s="1077"/>
      <c r="K57" s="1074">
        <v>2019</v>
      </c>
      <c r="L57" s="1075"/>
      <c r="M57" s="1074">
        <v>2020</v>
      </c>
      <c r="N57" s="1075"/>
      <c r="O57" s="1074">
        <v>2021</v>
      </c>
      <c r="P57" s="1075"/>
      <c r="Q57" s="3"/>
    </row>
    <row r="58" spans="1:46" ht="16" thickBot="1" x14ac:dyDescent="0.4">
      <c r="B58" s="146"/>
      <c r="C58" s="468" t="s">
        <v>3</v>
      </c>
      <c r="D58" s="469" t="s">
        <v>4</v>
      </c>
      <c r="E58" s="470" t="s">
        <v>3</v>
      </c>
      <c r="F58" s="471" t="s">
        <v>4</v>
      </c>
      <c r="G58" s="470" t="s">
        <v>3</v>
      </c>
      <c r="H58" s="471" t="s">
        <v>4</v>
      </c>
      <c r="I58" s="470" t="s">
        <v>3</v>
      </c>
      <c r="J58" s="471" t="s">
        <v>4</v>
      </c>
      <c r="K58" s="470" t="s">
        <v>3</v>
      </c>
      <c r="L58" s="471" t="s">
        <v>4</v>
      </c>
      <c r="M58" s="470" t="s">
        <v>3</v>
      </c>
      <c r="N58" s="471" t="s">
        <v>4</v>
      </c>
      <c r="O58" s="470" t="s">
        <v>3</v>
      </c>
      <c r="P58" s="471" t="s">
        <v>4</v>
      </c>
    </row>
    <row r="59" spans="1:46" ht="15.5" x14ac:dyDescent="0.35">
      <c r="A59" s="382" t="s">
        <v>487</v>
      </c>
      <c r="B59" s="282" t="s">
        <v>427</v>
      </c>
      <c r="C59" s="459">
        <v>2816</v>
      </c>
      <c r="D59" s="460">
        <f>C59/C$101</f>
        <v>4.969294840121409E-3</v>
      </c>
      <c r="E59" s="461">
        <v>3508</v>
      </c>
      <c r="F59" s="460">
        <f>E59/E$101</f>
        <v>5.0965852297821896E-3</v>
      </c>
      <c r="G59" s="461">
        <v>5060</v>
      </c>
      <c r="H59" s="460">
        <f t="shared" ref="H59:H98" si="9">G59/G$101</f>
        <v>6.115210074385609E-3</v>
      </c>
      <c r="I59" s="461">
        <v>5143</v>
      </c>
      <c r="J59" s="460">
        <f t="shared" ref="J59:J98" si="10">I59/I$101</f>
        <v>5.8612959584067939E-3</v>
      </c>
      <c r="K59" s="461">
        <v>5893</v>
      </c>
      <c r="L59" s="460">
        <f t="shared" ref="L59:L98" si="11">K59/K$101</f>
        <v>5.9087764330763137E-3</v>
      </c>
      <c r="M59" s="459">
        <v>7889</v>
      </c>
      <c r="N59" s="460">
        <f t="shared" ref="N59:N98" si="12">M59/M$101</f>
        <v>5.8472033631981214E-3</v>
      </c>
      <c r="O59" s="461">
        <v>6612</v>
      </c>
      <c r="P59" s="460">
        <f t="shared" ref="P59:P98" si="13">O59/O$101</f>
        <v>5.3308221817671688E-3</v>
      </c>
      <c r="Q59" s="134"/>
    </row>
    <row r="60" spans="1:46" ht="15.5" x14ac:dyDescent="0.35">
      <c r="A60" s="383">
        <v>100</v>
      </c>
      <c r="B60" s="324" t="s">
        <v>446</v>
      </c>
      <c r="C60" s="424">
        <v>21644</v>
      </c>
      <c r="D60" s="425">
        <f>C60/C$101</f>
        <v>3.8194395425989978E-2</v>
      </c>
      <c r="E60" s="436">
        <v>28299</v>
      </c>
      <c r="F60" s="425">
        <f>E60/E$101</f>
        <v>4.1114100746181922E-2</v>
      </c>
      <c r="G60" s="436">
        <v>33744</v>
      </c>
      <c r="H60" s="425">
        <f t="shared" si="9"/>
        <v>4.078095825100158E-2</v>
      </c>
      <c r="I60" s="436">
        <v>38410</v>
      </c>
      <c r="J60" s="425">
        <f t="shared" si="10"/>
        <v>4.3774524161463151E-2</v>
      </c>
      <c r="K60" s="436">
        <v>44928</v>
      </c>
      <c r="L60" s="425">
        <f t="shared" si="11"/>
        <v>4.5048278904675484E-2</v>
      </c>
      <c r="M60" s="424">
        <v>57516</v>
      </c>
      <c r="N60" s="425">
        <f t="shared" si="12"/>
        <v>4.2629959264507945E-2</v>
      </c>
      <c r="O60" s="436">
        <v>58637</v>
      </c>
      <c r="P60" s="425">
        <f t="shared" si="13"/>
        <v>4.7275169430169614E-2</v>
      </c>
      <c r="Q60" s="134"/>
    </row>
    <row r="61" spans="1:46" ht="15.5" x14ac:dyDescent="0.35">
      <c r="A61" s="383">
        <v>200</v>
      </c>
      <c r="B61" s="283" t="s">
        <v>428</v>
      </c>
      <c r="C61" s="81">
        <v>7563</v>
      </c>
      <c r="D61" s="281">
        <f>C61/C$101</f>
        <v>1.3346156561022093E-2</v>
      </c>
      <c r="E61" s="336">
        <v>8201</v>
      </c>
      <c r="F61" s="281">
        <f>E61/E$101</f>
        <v>1.1914793463353402E-2</v>
      </c>
      <c r="G61" s="336">
        <v>11009</v>
      </c>
      <c r="H61" s="281">
        <f t="shared" si="9"/>
        <v>1.3304811800180073E-2</v>
      </c>
      <c r="I61" s="336">
        <v>11036</v>
      </c>
      <c r="J61" s="281">
        <f t="shared" si="10"/>
        <v>1.2577340501065017E-2</v>
      </c>
      <c r="K61" s="336">
        <v>12936</v>
      </c>
      <c r="L61" s="281">
        <f t="shared" si="11"/>
        <v>1.2970631586335516E-2</v>
      </c>
      <c r="M61" s="81">
        <v>14285</v>
      </c>
      <c r="N61" s="281">
        <f t="shared" si="12"/>
        <v>1.0587818486916614E-2</v>
      </c>
      <c r="O61" s="336">
        <v>12283</v>
      </c>
      <c r="P61" s="281">
        <f t="shared" si="13"/>
        <v>9.9029777463167171E-3</v>
      </c>
      <c r="Q61" s="134"/>
    </row>
    <row r="62" spans="1:46" ht="15.5" x14ac:dyDescent="0.35">
      <c r="A62" s="383">
        <v>300</v>
      </c>
      <c r="B62" s="324" t="s">
        <v>429</v>
      </c>
      <c r="C62" s="424">
        <v>31912</v>
      </c>
      <c r="D62" s="425">
        <f>C62/C$101</f>
        <v>5.6313969083080395E-2</v>
      </c>
      <c r="E62" s="436">
        <v>39087</v>
      </c>
      <c r="F62" s="425">
        <f>E62/E$101</f>
        <v>5.6787407889537178E-2</v>
      </c>
      <c r="G62" s="436">
        <v>47075</v>
      </c>
      <c r="H62" s="425">
        <f t="shared" si="9"/>
        <v>5.689199886397283E-2</v>
      </c>
      <c r="I62" s="436">
        <v>51158</v>
      </c>
      <c r="J62" s="425">
        <f t="shared" si="10"/>
        <v>5.8302970764179424E-2</v>
      </c>
      <c r="K62" s="436">
        <v>59782</v>
      </c>
      <c r="L62" s="425">
        <f t="shared" si="11"/>
        <v>5.9942045260846462E-2</v>
      </c>
      <c r="M62" s="424">
        <v>82824</v>
      </c>
      <c r="N62" s="425">
        <f t="shared" si="12"/>
        <v>6.1387852877870609E-2</v>
      </c>
      <c r="O62" s="436">
        <v>81136</v>
      </c>
      <c r="P62" s="425">
        <f t="shared" si="13"/>
        <v>6.541463831516349E-2</v>
      </c>
      <c r="Q62" s="134"/>
    </row>
    <row r="63" spans="1:46" ht="15.5" outlineLevel="1" x14ac:dyDescent="0.35">
      <c r="A63" s="382" t="s">
        <v>497</v>
      </c>
      <c r="B63" s="438" t="s">
        <v>442</v>
      </c>
      <c r="C63" s="424">
        <v>9606</v>
      </c>
      <c r="D63" s="425">
        <f>C63/C$101</f>
        <v>1.695136585021529E-2</v>
      </c>
      <c r="E63" s="436">
        <v>11869</v>
      </c>
      <c r="F63" s="425">
        <f>E63/E$101</f>
        <v>1.7243834119807528E-2</v>
      </c>
      <c r="G63" s="436">
        <v>14755</v>
      </c>
      <c r="H63" s="425">
        <f t="shared" si="9"/>
        <v>1.7832000918490052E-2</v>
      </c>
      <c r="I63" s="436">
        <v>16844</v>
      </c>
      <c r="J63" s="425">
        <f t="shared" si="10"/>
        <v>1.9196513537508078E-2</v>
      </c>
      <c r="K63" s="436">
        <v>20040</v>
      </c>
      <c r="L63" s="425">
        <f t="shared" si="11"/>
        <v>2.009365004562181E-2</v>
      </c>
      <c r="M63" s="424">
        <v>29719</v>
      </c>
      <c r="N63" s="425">
        <f t="shared" si="12"/>
        <v>2.2027257795777029E-2</v>
      </c>
      <c r="O63" s="436">
        <v>29932</v>
      </c>
      <c r="P63" s="425">
        <f t="shared" si="13"/>
        <v>2.4132209550008304E-2</v>
      </c>
      <c r="Q63" s="134"/>
    </row>
    <row r="64" spans="1:46" ht="15.5" outlineLevel="1" x14ac:dyDescent="0.35">
      <c r="A64" s="383">
        <v>310</v>
      </c>
      <c r="B64" s="438" t="s">
        <v>447</v>
      </c>
      <c r="C64" s="452">
        <v>0</v>
      </c>
      <c r="D64" s="425">
        <f t="shared" ref="D64:F72" si="14">C64/C$101</f>
        <v>0</v>
      </c>
      <c r="E64" s="436">
        <v>1</v>
      </c>
      <c r="F64" s="425">
        <f t="shared" si="14"/>
        <v>1.4528464166995979E-6</v>
      </c>
      <c r="G64" s="436">
        <v>16</v>
      </c>
      <c r="H64" s="425">
        <f t="shared" si="9"/>
        <v>1.9336632646278605E-5</v>
      </c>
      <c r="I64" s="436">
        <v>4</v>
      </c>
      <c r="J64" s="425">
        <f t="shared" si="10"/>
        <v>4.5586591160076178E-6</v>
      </c>
      <c r="K64" s="436">
        <v>3</v>
      </c>
      <c r="L64" s="425">
        <f t="shared" si="11"/>
        <v>3.0080314439553609E-6</v>
      </c>
      <c r="M64" s="424">
        <v>14</v>
      </c>
      <c r="N64" s="425">
        <f t="shared" si="12"/>
        <v>1.0376580946225593E-5</v>
      </c>
      <c r="O64" s="436">
        <v>3</v>
      </c>
      <c r="P64" s="425">
        <f t="shared" si="13"/>
        <v>2.418703349259151E-6</v>
      </c>
      <c r="Q64" s="134"/>
    </row>
    <row r="65" spans="1:17" ht="15.5" outlineLevel="1" x14ac:dyDescent="0.35">
      <c r="A65" s="383">
        <v>320</v>
      </c>
      <c r="B65" s="438" t="s">
        <v>160</v>
      </c>
      <c r="C65" s="424">
        <v>3480</v>
      </c>
      <c r="D65" s="425">
        <f t="shared" si="14"/>
        <v>6.1410319757182188E-3</v>
      </c>
      <c r="E65" s="436">
        <v>4329</v>
      </c>
      <c r="F65" s="425">
        <f t="shared" si="14"/>
        <v>6.289372137892559E-3</v>
      </c>
      <c r="G65" s="436">
        <v>5094</v>
      </c>
      <c r="H65" s="425">
        <f t="shared" si="9"/>
        <v>6.1563004187589511E-3</v>
      </c>
      <c r="I65" s="436">
        <v>5543</v>
      </c>
      <c r="J65" s="425">
        <f t="shared" si="10"/>
        <v>6.3171618700075564E-3</v>
      </c>
      <c r="K65" s="436">
        <v>6537</v>
      </c>
      <c r="L65" s="425">
        <f t="shared" si="11"/>
        <v>6.554500516378731E-3</v>
      </c>
      <c r="M65" s="424">
        <v>9666</v>
      </c>
      <c r="N65" s="425">
        <f t="shared" si="12"/>
        <v>7.1642879590154704E-3</v>
      </c>
      <c r="O65" s="436">
        <v>7943</v>
      </c>
      <c r="P65" s="425">
        <f t="shared" si="13"/>
        <v>6.4039202343884796E-3</v>
      </c>
      <c r="Q65" s="134"/>
    </row>
    <row r="66" spans="1:17" ht="15.5" outlineLevel="1" x14ac:dyDescent="0.35">
      <c r="A66" s="383">
        <v>330</v>
      </c>
      <c r="B66" s="438" t="s">
        <v>161</v>
      </c>
      <c r="C66" s="424">
        <v>5397</v>
      </c>
      <c r="D66" s="425">
        <f t="shared" si="14"/>
        <v>9.5238935554457539E-3</v>
      </c>
      <c r="E66" s="436">
        <v>7372</v>
      </c>
      <c r="F66" s="425">
        <f t="shared" si="14"/>
        <v>1.0710383783909436E-2</v>
      </c>
      <c r="G66" s="436">
        <v>9192</v>
      </c>
      <c r="H66" s="425">
        <f t="shared" si="9"/>
        <v>1.1108895455287059E-2</v>
      </c>
      <c r="I66" s="436">
        <v>9318</v>
      </c>
      <c r="J66" s="425">
        <f t="shared" si="10"/>
        <v>1.0619396410739746E-2</v>
      </c>
      <c r="K66" s="436">
        <v>11486</v>
      </c>
      <c r="L66" s="425">
        <f t="shared" si="11"/>
        <v>1.1516749721757091E-2</v>
      </c>
      <c r="M66" s="424">
        <v>15684</v>
      </c>
      <c r="N66" s="425">
        <f t="shared" si="12"/>
        <v>1.1624735397185872E-2</v>
      </c>
      <c r="O66" s="436">
        <v>15889</v>
      </c>
      <c r="P66" s="425">
        <f t="shared" si="13"/>
        <v>1.2810259172126217E-2</v>
      </c>
      <c r="Q66" s="134"/>
    </row>
    <row r="67" spans="1:17" ht="15.5" outlineLevel="1" x14ac:dyDescent="0.35">
      <c r="A67" s="382" t="s">
        <v>498</v>
      </c>
      <c r="B67" s="438" t="s">
        <v>162</v>
      </c>
      <c r="C67" s="424">
        <v>737</v>
      </c>
      <c r="D67" s="425">
        <f t="shared" si="14"/>
        <v>1.300557633938025E-3</v>
      </c>
      <c r="E67" s="436">
        <v>775</v>
      </c>
      <c r="F67" s="425">
        <f t="shared" si="14"/>
        <v>1.1259559729421883E-3</v>
      </c>
      <c r="G67" s="436">
        <v>1266</v>
      </c>
      <c r="H67" s="425">
        <f t="shared" si="9"/>
        <v>1.5300110581367946E-3</v>
      </c>
      <c r="I67" s="436">
        <v>1261</v>
      </c>
      <c r="J67" s="425">
        <f t="shared" si="10"/>
        <v>1.4371172863214014E-3</v>
      </c>
      <c r="K67" s="436">
        <v>1690</v>
      </c>
      <c r="L67" s="425">
        <f t="shared" si="11"/>
        <v>1.6945243800948534E-3</v>
      </c>
      <c r="M67" s="424">
        <v>1923</v>
      </c>
      <c r="N67" s="425">
        <f t="shared" si="12"/>
        <v>1.4252975113994153E-3</v>
      </c>
      <c r="O67" s="436">
        <v>1603</v>
      </c>
      <c r="P67" s="425">
        <f t="shared" si="13"/>
        <v>1.2923938229541397E-3</v>
      </c>
      <c r="Q67" s="134"/>
    </row>
    <row r="68" spans="1:17" ht="15.5" outlineLevel="1" x14ac:dyDescent="0.35">
      <c r="A68" s="383">
        <v>350</v>
      </c>
      <c r="B68" s="438" t="s">
        <v>448</v>
      </c>
      <c r="C68" s="424">
        <v>632</v>
      </c>
      <c r="D68" s="425">
        <f t="shared" si="14"/>
        <v>1.1152678760499753E-3</v>
      </c>
      <c r="E68" s="436">
        <v>716</v>
      </c>
      <c r="F68" s="425">
        <f t="shared" si="14"/>
        <v>1.040238034356912E-3</v>
      </c>
      <c r="G68" s="436">
        <v>818</v>
      </c>
      <c r="H68" s="425">
        <f t="shared" si="9"/>
        <v>9.8858534404099377E-4</v>
      </c>
      <c r="I68" s="436">
        <v>1002</v>
      </c>
      <c r="J68" s="425">
        <f t="shared" si="10"/>
        <v>1.1419441085599082E-3</v>
      </c>
      <c r="K68" s="436">
        <v>1219</v>
      </c>
      <c r="L68" s="425">
        <f t="shared" si="11"/>
        <v>1.2222634433938617E-3</v>
      </c>
      <c r="M68" s="424">
        <v>1480</v>
      </c>
      <c r="N68" s="425">
        <f t="shared" si="12"/>
        <v>1.0969528428867055E-3</v>
      </c>
      <c r="O68" s="436">
        <v>1321</v>
      </c>
      <c r="P68" s="425">
        <f t="shared" si="13"/>
        <v>1.0650357081237796E-3</v>
      </c>
      <c r="Q68" s="134"/>
    </row>
    <row r="69" spans="1:17" ht="15.5" outlineLevel="1" x14ac:dyDescent="0.35">
      <c r="A69" s="383">
        <v>360</v>
      </c>
      <c r="B69" s="438" t="s">
        <v>445</v>
      </c>
      <c r="C69" s="424">
        <v>7651</v>
      </c>
      <c r="D69" s="425">
        <f t="shared" si="14"/>
        <v>1.3501447024775888E-2</v>
      </c>
      <c r="E69" s="436">
        <v>9625</v>
      </c>
      <c r="F69" s="425">
        <f t="shared" si="14"/>
        <v>1.3983646760733629E-2</v>
      </c>
      <c r="G69" s="436">
        <v>10314</v>
      </c>
      <c r="H69" s="425">
        <f t="shared" si="9"/>
        <v>1.2464876819607345E-2</v>
      </c>
      <c r="I69" s="436">
        <v>12163</v>
      </c>
      <c r="J69" s="425">
        <f t="shared" si="10"/>
        <v>1.3861742707000163E-2</v>
      </c>
      <c r="K69" s="436">
        <v>12756</v>
      </c>
      <c r="L69" s="425">
        <f t="shared" si="11"/>
        <v>1.2790149699698194E-2</v>
      </c>
      <c r="M69" s="424">
        <v>16017</v>
      </c>
      <c r="N69" s="425">
        <f t="shared" si="12"/>
        <v>1.187154978683538E-2</v>
      </c>
      <c r="O69" s="436">
        <v>16394</v>
      </c>
      <c r="P69" s="425">
        <f t="shared" si="13"/>
        <v>1.3217407569251508E-2</v>
      </c>
      <c r="Q69" s="134"/>
    </row>
    <row r="70" spans="1:17" ht="15.5" outlineLevel="1" x14ac:dyDescent="0.35">
      <c r="A70" s="383">
        <v>370</v>
      </c>
      <c r="B70" s="438" t="s">
        <v>443</v>
      </c>
      <c r="C70" s="424">
        <v>2154</v>
      </c>
      <c r="D70" s="425">
        <f t="shared" si="14"/>
        <v>3.8010870332462767E-3</v>
      </c>
      <c r="E70" s="436">
        <v>2199</v>
      </c>
      <c r="F70" s="425">
        <f t="shared" si="14"/>
        <v>3.1948092703224158E-3</v>
      </c>
      <c r="G70" s="436">
        <v>2857</v>
      </c>
      <c r="H70" s="425">
        <f t="shared" si="9"/>
        <v>3.4527974669011233E-3</v>
      </c>
      <c r="I70" s="436">
        <v>2850</v>
      </c>
      <c r="J70" s="425">
        <f t="shared" si="10"/>
        <v>3.2480446201554273E-3</v>
      </c>
      <c r="K70" s="436">
        <v>3426</v>
      </c>
      <c r="L70" s="425">
        <f t="shared" si="11"/>
        <v>3.4351719089970221E-3</v>
      </c>
      <c r="M70" s="424">
        <v>4510</v>
      </c>
      <c r="N70" s="425">
        <f t="shared" si="12"/>
        <v>3.3427414333912445E-3</v>
      </c>
      <c r="O70" s="436">
        <v>3958</v>
      </c>
      <c r="P70" s="425">
        <f t="shared" si="13"/>
        <v>3.1910759521225733E-3</v>
      </c>
      <c r="Q70" s="134"/>
    </row>
    <row r="71" spans="1:17" ht="15.5" outlineLevel="1" x14ac:dyDescent="0.35">
      <c r="A71" s="382" t="s">
        <v>499</v>
      </c>
      <c r="B71" s="438" t="s">
        <v>449</v>
      </c>
      <c r="C71" s="424">
        <v>645</v>
      </c>
      <c r="D71" s="425">
        <f t="shared" si="14"/>
        <v>1.1382085127408766E-3</v>
      </c>
      <c r="E71" s="436">
        <v>629</v>
      </c>
      <c r="F71" s="425">
        <f t="shared" si="14"/>
        <v>9.138403961040471E-4</v>
      </c>
      <c r="G71" s="436">
        <v>1112</v>
      </c>
      <c r="H71" s="425">
        <f t="shared" si="9"/>
        <v>1.3438959689163631E-3</v>
      </c>
      <c r="I71" s="436">
        <v>680</v>
      </c>
      <c r="J71" s="425">
        <f t="shared" si="10"/>
        <v>7.7497204972129497E-4</v>
      </c>
      <c r="K71" s="436">
        <v>753</v>
      </c>
      <c r="L71" s="425">
        <f t="shared" si="11"/>
        <v>7.5501589243279557E-4</v>
      </c>
      <c r="M71" s="424">
        <v>898</v>
      </c>
      <c r="N71" s="425">
        <f t="shared" si="12"/>
        <v>6.6558354926504163E-4</v>
      </c>
      <c r="O71" s="436">
        <v>1455</v>
      </c>
      <c r="P71" s="425">
        <f t="shared" si="13"/>
        <v>1.1730711243906882E-3</v>
      </c>
      <c r="Q71" s="134"/>
    </row>
    <row r="72" spans="1:17" ht="15.5" outlineLevel="1" x14ac:dyDescent="0.35">
      <c r="A72" s="383">
        <v>390</v>
      </c>
      <c r="B72" s="438" t="s">
        <v>444</v>
      </c>
      <c r="C72" s="424">
        <v>1559</v>
      </c>
      <c r="D72" s="425">
        <f t="shared" si="14"/>
        <v>2.7511117385473284E-3</v>
      </c>
      <c r="E72" s="436">
        <v>1538</v>
      </c>
      <c r="F72" s="425">
        <f t="shared" si="14"/>
        <v>2.2344777888839815E-3</v>
      </c>
      <c r="G72" s="436">
        <v>1608</v>
      </c>
      <c r="H72" s="425">
        <f t="shared" si="9"/>
        <v>1.9433315809509997E-3</v>
      </c>
      <c r="I72" s="436">
        <v>1456</v>
      </c>
      <c r="J72" s="425">
        <f t="shared" si="10"/>
        <v>1.6593519182267727E-3</v>
      </c>
      <c r="K72" s="436">
        <v>1838</v>
      </c>
      <c r="L72" s="425">
        <f t="shared" si="11"/>
        <v>1.842920597996651E-3</v>
      </c>
      <c r="M72" s="424">
        <v>2863</v>
      </c>
      <c r="N72" s="425">
        <f t="shared" si="12"/>
        <v>2.1220108035031335E-3</v>
      </c>
      <c r="O72" s="436">
        <v>2597</v>
      </c>
      <c r="P72" s="425">
        <f t="shared" si="13"/>
        <v>2.0937908660086718E-3</v>
      </c>
      <c r="Q72" s="134"/>
    </row>
    <row r="73" spans="1:17" ht="15.5" x14ac:dyDescent="0.35">
      <c r="A73" s="383">
        <v>400</v>
      </c>
      <c r="B73" s="283" t="s">
        <v>430</v>
      </c>
      <c r="C73" s="81">
        <v>2814</v>
      </c>
      <c r="D73" s="281">
        <f>C73/C$101</f>
        <v>4.965765511399732E-3</v>
      </c>
      <c r="E73" s="336">
        <v>3721</v>
      </c>
      <c r="F73" s="281">
        <f>E73/E$101</f>
        <v>5.4060415165392032E-3</v>
      </c>
      <c r="G73" s="336">
        <v>4242</v>
      </c>
      <c r="H73" s="281">
        <f t="shared" si="9"/>
        <v>5.1266247303446153E-3</v>
      </c>
      <c r="I73" s="336">
        <v>3996</v>
      </c>
      <c r="J73" s="281">
        <f t="shared" si="10"/>
        <v>4.5541004568916098E-3</v>
      </c>
      <c r="K73" s="336">
        <v>4517</v>
      </c>
      <c r="L73" s="281">
        <f t="shared" si="11"/>
        <v>4.5290926774487882E-3</v>
      </c>
      <c r="M73" s="81">
        <v>6496</v>
      </c>
      <c r="N73" s="281">
        <f t="shared" si="12"/>
        <v>4.8147335590486753E-3</v>
      </c>
      <c r="O73" s="336">
        <v>5216</v>
      </c>
      <c r="P73" s="281">
        <f t="shared" si="13"/>
        <v>4.2053188899119111E-3</v>
      </c>
      <c r="Q73" s="134"/>
    </row>
    <row r="74" spans="1:17" ht="15.5" x14ac:dyDescent="0.35">
      <c r="A74" s="383">
        <v>500</v>
      </c>
      <c r="B74" s="324" t="s">
        <v>424</v>
      </c>
      <c r="C74" s="424">
        <v>5653</v>
      </c>
      <c r="D74" s="425">
        <f>C74/C$101</f>
        <v>9.9756476318204283E-3</v>
      </c>
      <c r="E74" s="436">
        <v>7538</v>
      </c>
      <c r="F74" s="425">
        <f>E74/E$101</f>
        <v>1.0951556289081569E-2</v>
      </c>
      <c r="G74" s="436">
        <v>8863</v>
      </c>
      <c r="H74" s="425">
        <f t="shared" si="9"/>
        <v>1.0711285946497954E-2</v>
      </c>
      <c r="I74" s="436">
        <v>9611</v>
      </c>
      <c r="J74" s="425">
        <f t="shared" si="10"/>
        <v>1.0953318190987302E-2</v>
      </c>
      <c r="K74" s="436">
        <v>11345</v>
      </c>
      <c r="L74" s="425">
        <f t="shared" si="11"/>
        <v>1.137537224389119E-2</v>
      </c>
      <c r="M74" s="424">
        <v>18966</v>
      </c>
      <c r="N74" s="425">
        <f t="shared" si="12"/>
        <v>1.4057302444722471E-2</v>
      </c>
      <c r="O74" s="436">
        <v>15207</v>
      </c>
      <c r="P74" s="425">
        <f t="shared" si="13"/>
        <v>1.2260407277394638E-2</v>
      </c>
      <c r="Q74" s="134"/>
    </row>
    <row r="75" spans="1:17" ht="15.5" x14ac:dyDescent="0.35">
      <c r="A75" s="382" t="s">
        <v>488</v>
      </c>
      <c r="B75" s="283" t="s">
        <v>425</v>
      </c>
      <c r="C75" s="81">
        <v>46186</v>
      </c>
      <c r="D75" s="281">
        <f>C75/C$101</f>
        <v>8.150278816969013E-2</v>
      </c>
      <c r="E75" s="336">
        <v>57638</v>
      </c>
      <c r="F75" s="281">
        <f>E75/E$101</f>
        <v>8.3739161765731415E-2</v>
      </c>
      <c r="G75" s="336">
        <v>70764</v>
      </c>
      <c r="H75" s="281">
        <f t="shared" si="9"/>
        <v>8.5521092036328697E-2</v>
      </c>
      <c r="I75" s="336">
        <v>78382</v>
      </c>
      <c r="J75" s="281">
        <f t="shared" si="10"/>
        <v>8.9329204707727275E-2</v>
      </c>
      <c r="K75" s="336">
        <v>87129</v>
      </c>
      <c r="L75" s="281">
        <f t="shared" si="11"/>
        <v>8.7362257226795539E-2</v>
      </c>
      <c r="M75" s="81">
        <v>107367</v>
      </c>
      <c r="N75" s="281">
        <f t="shared" si="12"/>
        <v>7.9578740460957378E-2</v>
      </c>
      <c r="O75" s="336">
        <v>99482</v>
      </c>
      <c r="P75" s="281">
        <f t="shared" si="13"/>
        <v>8.0205815530332958E-2</v>
      </c>
      <c r="Q75" s="134"/>
    </row>
    <row r="76" spans="1:17" ht="15.5" outlineLevel="1" x14ac:dyDescent="0.35">
      <c r="A76" s="383">
        <v>600</v>
      </c>
      <c r="B76" s="64" t="s">
        <v>436</v>
      </c>
      <c r="C76" s="81">
        <v>156</v>
      </c>
      <c r="D76" s="281">
        <f>C76/C$101</f>
        <v>2.7528764029081671E-4</v>
      </c>
      <c r="E76" s="336">
        <v>86</v>
      </c>
      <c r="F76" s="281">
        <f>E76/E$101</f>
        <v>1.2494479183616542E-4</v>
      </c>
      <c r="G76" s="336">
        <v>212</v>
      </c>
      <c r="H76" s="281">
        <f t="shared" si="9"/>
        <v>2.5621038256319151E-4</v>
      </c>
      <c r="I76" s="336">
        <v>319</v>
      </c>
      <c r="J76" s="281">
        <f t="shared" si="10"/>
        <v>3.6355306450160747E-4</v>
      </c>
      <c r="K76" s="336">
        <v>259</v>
      </c>
      <c r="L76" s="281">
        <f t="shared" si="11"/>
        <v>2.5969338132814617E-4</v>
      </c>
      <c r="M76" s="81">
        <v>244</v>
      </c>
      <c r="N76" s="281">
        <f t="shared" si="12"/>
        <v>1.8084898220564605E-4</v>
      </c>
      <c r="O76" s="336">
        <v>311</v>
      </c>
      <c r="P76" s="281">
        <f t="shared" si="13"/>
        <v>2.5073891387319866E-4</v>
      </c>
      <c r="Q76" s="134"/>
    </row>
    <row r="77" spans="1:17" ht="15.5" outlineLevel="1" x14ac:dyDescent="0.35">
      <c r="A77" s="383">
        <v>610</v>
      </c>
      <c r="B77" s="64" t="s">
        <v>437</v>
      </c>
      <c r="C77" s="81">
        <v>14403</v>
      </c>
      <c r="D77" s="281">
        <f t="shared" ref="D77:F85" si="15">C77/C$101</f>
        <v>2.5416460789157901E-2</v>
      </c>
      <c r="E77" s="336">
        <v>22042</v>
      </c>
      <c r="F77" s="281">
        <f t="shared" si="15"/>
        <v>3.2023640716892537E-2</v>
      </c>
      <c r="G77" s="336">
        <v>27549</v>
      </c>
      <c r="H77" s="281">
        <f t="shared" si="9"/>
        <v>3.3294055798270578E-2</v>
      </c>
      <c r="I77" s="336">
        <v>31832</v>
      </c>
      <c r="J77" s="281">
        <f t="shared" si="10"/>
        <v>3.6277809245188621E-2</v>
      </c>
      <c r="K77" s="336">
        <v>33755</v>
      </c>
      <c r="L77" s="281">
        <f t="shared" si="11"/>
        <v>3.3845367130237732E-2</v>
      </c>
      <c r="M77" s="81">
        <v>39713</v>
      </c>
      <c r="N77" s="281">
        <f t="shared" si="12"/>
        <v>2.9434654222675497E-2</v>
      </c>
      <c r="O77" s="336">
        <v>40606</v>
      </c>
      <c r="P77" s="281">
        <f t="shared" si="13"/>
        <v>3.2737956066672361E-2</v>
      </c>
      <c r="Q77" s="134"/>
    </row>
    <row r="78" spans="1:17" ht="15.5" outlineLevel="1" x14ac:dyDescent="0.35">
      <c r="A78" s="383">
        <v>620</v>
      </c>
      <c r="B78" s="64" t="s">
        <v>438</v>
      </c>
      <c r="C78" s="81">
        <v>535</v>
      </c>
      <c r="D78" s="281">
        <f t="shared" si="15"/>
        <v>9.4409543304863411E-4</v>
      </c>
      <c r="E78" s="336">
        <v>648</v>
      </c>
      <c r="F78" s="281">
        <f t="shared" si="15"/>
        <v>9.4144447802133936E-4</v>
      </c>
      <c r="G78" s="336">
        <v>1231</v>
      </c>
      <c r="H78" s="281">
        <f t="shared" si="9"/>
        <v>1.4877121742230602E-3</v>
      </c>
      <c r="I78" s="336">
        <v>1717</v>
      </c>
      <c r="J78" s="281">
        <f t="shared" si="10"/>
        <v>1.95680442554627E-3</v>
      </c>
      <c r="K78" s="336">
        <v>2415</v>
      </c>
      <c r="L78" s="281">
        <f t="shared" si="11"/>
        <v>2.4214653123840655E-3</v>
      </c>
      <c r="M78" s="81">
        <v>2564</v>
      </c>
      <c r="N78" s="281">
        <f t="shared" si="12"/>
        <v>1.900396681865887E-3</v>
      </c>
      <c r="O78" s="336">
        <v>1994</v>
      </c>
      <c r="P78" s="281">
        <f t="shared" si="13"/>
        <v>1.6076314928075825E-3</v>
      </c>
      <c r="Q78" s="134"/>
    </row>
    <row r="79" spans="1:17" ht="15.5" outlineLevel="1" x14ac:dyDescent="0.35">
      <c r="A79" s="382" t="s">
        <v>489</v>
      </c>
      <c r="B79" s="64" t="s">
        <v>441</v>
      </c>
      <c r="C79" s="81">
        <v>2037</v>
      </c>
      <c r="D79" s="281">
        <f t="shared" si="15"/>
        <v>3.5946213030281639E-3</v>
      </c>
      <c r="E79" s="336">
        <v>2415</v>
      </c>
      <c r="F79" s="281">
        <f t="shared" si="15"/>
        <v>3.5086240963295287E-3</v>
      </c>
      <c r="G79" s="336">
        <v>3810</v>
      </c>
      <c r="H79" s="281">
        <f t="shared" si="9"/>
        <v>4.6045356488950929E-3</v>
      </c>
      <c r="I79" s="336">
        <v>4105</v>
      </c>
      <c r="J79" s="281">
        <f t="shared" si="10"/>
        <v>4.6783239178028171E-3</v>
      </c>
      <c r="K79" s="336">
        <v>4736</v>
      </c>
      <c r="L79" s="281">
        <f t="shared" si="11"/>
        <v>4.7486789728575299E-3</v>
      </c>
      <c r="M79" s="81">
        <v>8174</v>
      </c>
      <c r="N79" s="281">
        <f t="shared" si="12"/>
        <v>6.0584409038891424E-3</v>
      </c>
      <c r="O79" s="336">
        <v>6921</v>
      </c>
      <c r="P79" s="281">
        <f t="shared" si="13"/>
        <v>5.5799486267408618E-3</v>
      </c>
      <c r="Q79" s="134"/>
    </row>
    <row r="80" spans="1:17" ht="15.5" outlineLevel="1" x14ac:dyDescent="0.35">
      <c r="A80" s="383">
        <v>640</v>
      </c>
      <c r="B80" s="64" t="s">
        <v>439</v>
      </c>
      <c r="C80" s="81">
        <v>23610</v>
      </c>
      <c r="D80" s="281">
        <f t="shared" si="15"/>
        <v>4.1663725559398603E-2</v>
      </c>
      <c r="E80" s="336">
        <v>26430</v>
      </c>
      <c r="F80" s="281">
        <f t="shared" si="15"/>
        <v>3.8398730793370368E-2</v>
      </c>
      <c r="G80" s="336">
        <v>31133</v>
      </c>
      <c r="H80" s="281">
        <f t="shared" si="9"/>
        <v>3.7625461511036989E-2</v>
      </c>
      <c r="I80" s="336">
        <v>32691</v>
      </c>
      <c r="J80" s="281">
        <f t="shared" si="10"/>
        <v>3.7256781290351253E-2</v>
      </c>
      <c r="K80" s="336">
        <v>36248</v>
      </c>
      <c r="L80" s="281">
        <f t="shared" si="11"/>
        <v>3.6345041260164641E-2</v>
      </c>
      <c r="M80" s="81">
        <v>44785</v>
      </c>
      <c r="N80" s="281">
        <f t="shared" si="12"/>
        <v>3.3193941262622373E-2</v>
      </c>
      <c r="O80" s="336">
        <v>39338</v>
      </c>
      <c r="P80" s="281">
        <f t="shared" si="13"/>
        <v>3.1715650784385499E-2</v>
      </c>
      <c r="Q80" s="134"/>
    </row>
    <row r="81" spans="1:17" ht="15.5" outlineLevel="1" x14ac:dyDescent="0.35">
      <c r="A81" s="383">
        <v>650</v>
      </c>
      <c r="B81" s="64" t="s">
        <v>440</v>
      </c>
      <c r="C81" s="81">
        <v>4946</v>
      </c>
      <c r="D81" s="281">
        <f t="shared" si="15"/>
        <v>8.7280299287075605E-3</v>
      </c>
      <c r="E81" s="336">
        <v>5472</v>
      </c>
      <c r="F81" s="281">
        <f t="shared" si="15"/>
        <v>7.9499755921801987E-3</v>
      </c>
      <c r="G81" s="336">
        <v>6168</v>
      </c>
      <c r="H81" s="281">
        <f t="shared" si="9"/>
        <v>7.4542718851404021E-3</v>
      </c>
      <c r="I81" s="336">
        <v>6927</v>
      </c>
      <c r="J81" s="281">
        <f t="shared" si="10"/>
        <v>7.8944579241461924E-3</v>
      </c>
      <c r="K81" s="336">
        <v>8590</v>
      </c>
      <c r="L81" s="281">
        <f t="shared" si="11"/>
        <v>8.6129967011921837E-3</v>
      </c>
      <c r="M81" s="81">
        <v>10434</v>
      </c>
      <c r="N81" s="281">
        <f t="shared" si="12"/>
        <v>7.7335175423512738E-3</v>
      </c>
      <c r="O81" s="336">
        <v>9077</v>
      </c>
      <c r="P81" s="281">
        <f t="shared" si="13"/>
        <v>7.3181901004084381E-3</v>
      </c>
      <c r="Q81" s="134"/>
    </row>
    <row r="82" spans="1:17" ht="15.5" outlineLevel="1" x14ac:dyDescent="0.35">
      <c r="A82" s="383">
        <v>660</v>
      </c>
      <c r="B82" s="64" t="s">
        <v>450</v>
      </c>
      <c r="C82" s="81">
        <v>335</v>
      </c>
      <c r="D82" s="281">
        <f t="shared" si="15"/>
        <v>5.9116256088092049E-4</v>
      </c>
      <c r="E82" s="336">
        <v>329</v>
      </c>
      <c r="F82" s="281">
        <f t="shared" si="15"/>
        <v>4.779864710941677E-4</v>
      </c>
      <c r="G82" s="336">
        <v>400</v>
      </c>
      <c r="H82" s="281">
        <f t="shared" si="9"/>
        <v>4.834158161569651E-4</v>
      </c>
      <c r="I82" s="336">
        <v>557</v>
      </c>
      <c r="J82" s="281">
        <f t="shared" si="10"/>
        <v>6.3479328190406078E-4</v>
      </c>
      <c r="K82" s="336">
        <v>700</v>
      </c>
      <c r="L82" s="281">
        <f t="shared" si="11"/>
        <v>7.0187400358958415E-4</v>
      </c>
      <c r="M82" s="81">
        <v>966</v>
      </c>
      <c r="N82" s="281">
        <f t="shared" si="12"/>
        <v>7.159840852895659E-4</v>
      </c>
      <c r="O82" s="336">
        <v>737</v>
      </c>
      <c r="P82" s="281">
        <f t="shared" si="13"/>
        <v>5.9419478946799817E-4</v>
      </c>
      <c r="Q82" s="134"/>
    </row>
    <row r="83" spans="1:17" ht="15.5" outlineLevel="1" x14ac:dyDescent="0.35">
      <c r="A83" s="382" t="s">
        <v>490</v>
      </c>
      <c r="B83" s="64" t="s">
        <v>157</v>
      </c>
      <c r="C83" s="81">
        <v>32</v>
      </c>
      <c r="D83" s="281">
        <f t="shared" si="15"/>
        <v>5.6469259546834191E-5</v>
      </c>
      <c r="E83" s="336">
        <v>14</v>
      </c>
      <c r="F83" s="281">
        <f t="shared" si="15"/>
        <v>2.033984983379437E-5</v>
      </c>
      <c r="G83" s="336">
        <v>21</v>
      </c>
      <c r="H83" s="281">
        <f t="shared" si="9"/>
        <v>2.5379330348240667E-5</v>
      </c>
      <c r="I83" s="336">
        <v>27</v>
      </c>
      <c r="J83" s="281">
        <f t="shared" si="10"/>
        <v>3.0770949033051416E-5</v>
      </c>
      <c r="K83" s="336">
        <v>65</v>
      </c>
      <c r="L83" s="281">
        <f t="shared" si="11"/>
        <v>6.5174014619032814E-5</v>
      </c>
      <c r="M83" s="81">
        <v>71</v>
      </c>
      <c r="N83" s="281">
        <f t="shared" si="12"/>
        <v>5.2624089084429791E-5</v>
      </c>
      <c r="O83" s="336">
        <v>72</v>
      </c>
      <c r="P83" s="281">
        <f t="shared" si="13"/>
        <v>5.8048880382219631E-5</v>
      </c>
      <c r="Q83" s="134"/>
    </row>
    <row r="84" spans="1:17" ht="15.5" outlineLevel="1" x14ac:dyDescent="0.35">
      <c r="A84" s="383">
        <v>680</v>
      </c>
      <c r="B84" s="64" t="s">
        <v>451</v>
      </c>
      <c r="C84" s="81">
        <v>41</v>
      </c>
      <c r="D84" s="281">
        <f t="shared" si="15"/>
        <v>7.2351238794381308E-5</v>
      </c>
      <c r="E84" s="336">
        <v>103</v>
      </c>
      <c r="F84" s="281">
        <f t="shared" si="15"/>
        <v>1.4964318092005859E-4</v>
      </c>
      <c r="G84" s="336">
        <v>157</v>
      </c>
      <c r="H84" s="281">
        <f t="shared" si="9"/>
        <v>1.897407078416088E-4</v>
      </c>
      <c r="I84" s="336">
        <v>88</v>
      </c>
      <c r="J84" s="281">
        <f t="shared" si="10"/>
        <v>1.0029050055216759E-4</v>
      </c>
      <c r="K84" s="336">
        <v>215</v>
      </c>
      <c r="L84" s="281">
        <f t="shared" si="11"/>
        <v>2.1557558681680085E-4</v>
      </c>
      <c r="M84" s="81">
        <v>162</v>
      </c>
      <c r="N84" s="281">
        <f t="shared" si="12"/>
        <v>1.2007186523489615E-4</v>
      </c>
      <c r="O84" s="336">
        <v>162</v>
      </c>
      <c r="P84" s="281">
        <f t="shared" si="13"/>
        <v>1.3060998085999417E-4</v>
      </c>
      <c r="Q84" s="134"/>
    </row>
    <row r="85" spans="1:17" ht="15.5" outlineLevel="1" x14ac:dyDescent="0.35">
      <c r="A85" s="383">
        <v>690</v>
      </c>
      <c r="B85" s="64" t="s">
        <v>158</v>
      </c>
      <c r="C85" s="81">
        <v>91</v>
      </c>
      <c r="D85" s="281">
        <f t="shared" si="15"/>
        <v>1.6058445683630974E-4</v>
      </c>
      <c r="E85" s="336">
        <v>99</v>
      </c>
      <c r="F85" s="281">
        <f t="shared" si="15"/>
        <v>1.4383179525326019E-4</v>
      </c>
      <c r="G85" s="336">
        <v>83</v>
      </c>
      <c r="H85" s="281">
        <f t="shared" si="9"/>
        <v>1.0030878185257026E-4</v>
      </c>
      <c r="I85" s="336">
        <v>119</v>
      </c>
      <c r="J85" s="281">
        <f t="shared" si="10"/>
        <v>1.3562010870122663E-4</v>
      </c>
      <c r="K85" s="336">
        <v>146</v>
      </c>
      <c r="L85" s="281">
        <f t="shared" si="11"/>
        <v>1.4639086360582757E-4</v>
      </c>
      <c r="M85" s="81">
        <v>254</v>
      </c>
      <c r="N85" s="281">
        <f t="shared" si="12"/>
        <v>1.8826082573866434E-4</v>
      </c>
      <c r="O85" s="336">
        <v>264</v>
      </c>
      <c r="P85" s="281">
        <f t="shared" si="13"/>
        <v>2.1284589473480532E-4</v>
      </c>
      <c r="Q85" s="134"/>
    </row>
    <row r="86" spans="1:17" ht="15.5" x14ac:dyDescent="0.35">
      <c r="A86" s="383">
        <v>700</v>
      </c>
      <c r="B86" s="324" t="s">
        <v>136</v>
      </c>
      <c r="C86" s="424">
        <v>15032</v>
      </c>
      <c r="D86" s="425">
        <f>C86/C$101</f>
        <v>2.652643467212536E-2</v>
      </c>
      <c r="E86" s="436">
        <v>17748</v>
      </c>
      <c r="F86" s="425">
        <f>E86/E$101</f>
        <v>2.5785118203584461E-2</v>
      </c>
      <c r="G86" s="436">
        <v>22631</v>
      </c>
      <c r="H86" s="425">
        <f t="shared" si="9"/>
        <v>2.7350458338620695E-2</v>
      </c>
      <c r="I86" s="436">
        <v>24227</v>
      </c>
      <c r="J86" s="425">
        <f t="shared" si="10"/>
        <v>2.7610658600879138E-2</v>
      </c>
      <c r="K86" s="436">
        <v>29470</v>
      </c>
      <c r="L86" s="425">
        <f t="shared" si="11"/>
        <v>2.9548895551121494E-2</v>
      </c>
      <c r="M86" s="424">
        <v>49643</v>
      </c>
      <c r="N86" s="425">
        <f t="shared" si="12"/>
        <v>3.6794614850962651E-2</v>
      </c>
      <c r="O86" s="436">
        <v>46161</v>
      </c>
      <c r="P86" s="425">
        <f t="shared" si="13"/>
        <v>3.721658843505056E-2</v>
      </c>
      <c r="Q86" s="134"/>
    </row>
    <row r="87" spans="1:17" ht="15.5" x14ac:dyDescent="0.35">
      <c r="A87" s="383">
        <v>800</v>
      </c>
      <c r="B87" s="283" t="s">
        <v>422</v>
      </c>
      <c r="C87" s="81">
        <v>393940</v>
      </c>
      <c r="D87" s="281">
        <f>C87/C$101</f>
        <v>0.69517187830874572</v>
      </c>
      <c r="E87" s="336">
        <v>478599</v>
      </c>
      <c r="F87" s="281">
        <f>E87/E$101</f>
        <v>0.69533084218601082</v>
      </c>
      <c r="G87" s="336">
        <v>577276</v>
      </c>
      <c r="H87" s="281">
        <f t="shared" si="9"/>
        <v>0.69766087171957047</v>
      </c>
      <c r="I87" s="336">
        <v>601458</v>
      </c>
      <c r="J87" s="281">
        <f t="shared" si="10"/>
        <v>0.68546049864892744</v>
      </c>
      <c r="K87" s="336">
        <v>679198</v>
      </c>
      <c r="L87" s="281">
        <f t="shared" si="11"/>
        <v>0.68101631355719772</v>
      </c>
      <c r="M87" s="81">
        <v>936199</v>
      </c>
      <c r="N87" s="281">
        <f t="shared" si="12"/>
        <v>0.69389605037681812</v>
      </c>
      <c r="O87" s="336">
        <v>855729</v>
      </c>
      <c r="P87" s="281">
        <f t="shared" si="13"/>
        <v>0.68991819945272803</v>
      </c>
      <c r="Q87" s="134"/>
    </row>
    <row r="88" spans="1:17" ht="15.5" outlineLevel="1" x14ac:dyDescent="0.35">
      <c r="A88" s="383">
        <v>800</v>
      </c>
      <c r="B88" s="64" t="s">
        <v>150</v>
      </c>
      <c r="C88" s="81">
        <v>1540</v>
      </c>
      <c r="D88" s="281">
        <f>C88/C$101</f>
        <v>2.7175831156913957E-3</v>
      </c>
      <c r="E88" s="336">
        <v>1949</v>
      </c>
      <c r="F88" s="281">
        <f>E88/E$101</f>
        <v>2.8315976661475164E-3</v>
      </c>
      <c r="G88" s="336">
        <v>2332</v>
      </c>
      <c r="H88" s="281">
        <f t="shared" si="9"/>
        <v>2.8183142081951067E-3</v>
      </c>
      <c r="I88" s="336">
        <v>2442</v>
      </c>
      <c r="J88" s="281">
        <f t="shared" si="10"/>
        <v>2.7830613903226504E-3</v>
      </c>
      <c r="K88" s="336">
        <v>2626</v>
      </c>
      <c r="L88" s="281">
        <f t="shared" si="11"/>
        <v>2.633030190608926E-3</v>
      </c>
      <c r="M88" s="81">
        <v>3427</v>
      </c>
      <c r="N88" s="281">
        <f t="shared" si="12"/>
        <v>2.5400387787653648E-3</v>
      </c>
      <c r="O88" s="336">
        <v>3604</v>
      </c>
      <c r="P88" s="281">
        <f t="shared" si="13"/>
        <v>2.9056689569099937E-3</v>
      </c>
      <c r="Q88" s="134"/>
    </row>
    <row r="89" spans="1:17" ht="15.5" outlineLevel="1" x14ac:dyDescent="0.35">
      <c r="A89" s="383">
        <v>810</v>
      </c>
      <c r="B89" s="64" t="s">
        <v>431</v>
      </c>
      <c r="C89" s="81">
        <v>139570</v>
      </c>
      <c r="D89" s="281">
        <f t="shared" ref="D89:F97" si="16">C89/C$101</f>
        <v>0.24629420484223902</v>
      </c>
      <c r="E89" s="336">
        <v>192405</v>
      </c>
      <c r="F89" s="281">
        <f t="shared" si="16"/>
        <v>0.27953491480508613</v>
      </c>
      <c r="G89" s="336">
        <v>227374</v>
      </c>
      <c r="H89" s="281">
        <f t="shared" si="9"/>
        <v>0.27479046945718444</v>
      </c>
      <c r="I89" s="336">
        <v>228450</v>
      </c>
      <c r="J89" s="281">
        <f t="shared" si="10"/>
        <v>0.26035641876298504</v>
      </c>
      <c r="K89" s="336">
        <v>262633</v>
      </c>
      <c r="L89" s="281">
        <f t="shared" si="11"/>
        <v>0.2633361074067761</v>
      </c>
      <c r="M89" s="81">
        <v>338979</v>
      </c>
      <c r="N89" s="281">
        <f t="shared" si="12"/>
        <v>0.25124593089790037</v>
      </c>
      <c r="O89" s="336">
        <v>326951</v>
      </c>
      <c r="P89" s="281">
        <f>O89/O$101</f>
        <v>0.26359915958120955</v>
      </c>
      <c r="Q89" s="134"/>
    </row>
    <row r="90" spans="1:17" ht="15.5" outlineLevel="1" x14ac:dyDescent="0.35">
      <c r="A90" s="383">
        <v>820</v>
      </c>
      <c r="B90" s="64" t="s">
        <v>432</v>
      </c>
      <c r="C90" s="81">
        <v>23780</v>
      </c>
      <c r="D90" s="281">
        <f t="shared" si="16"/>
        <v>4.1963718500741161E-2</v>
      </c>
      <c r="E90" s="336">
        <v>30078</v>
      </c>
      <c r="F90" s="281">
        <f t="shared" si="16"/>
        <v>4.3698714521490503E-2</v>
      </c>
      <c r="G90" s="336">
        <v>44226</v>
      </c>
      <c r="H90" s="281">
        <f t="shared" si="9"/>
        <v>5.3448869713394846E-2</v>
      </c>
      <c r="I90" s="336">
        <v>49820</v>
      </c>
      <c r="J90" s="281">
        <f t="shared" si="10"/>
        <v>5.677809928987488E-2</v>
      </c>
      <c r="K90" s="336">
        <v>64474</v>
      </c>
      <c r="L90" s="281">
        <f t="shared" si="11"/>
        <v>6.464660643919265E-2</v>
      </c>
      <c r="M90" s="81">
        <v>82335</v>
      </c>
      <c r="N90" s="281">
        <f t="shared" si="12"/>
        <v>6.1025413729106012E-2</v>
      </c>
      <c r="O90" s="336">
        <v>87285</v>
      </c>
      <c r="P90" s="281">
        <f t="shared" si="13"/>
        <v>7.0372173946694996E-2</v>
      </c>
      <c r="Q90" s="134"/>
    </row>
    <row r="91" spans="1:17" ht="15.5" outlineLevel="1" x14ac:dyDescent="0.35">
      <c r="A91" s="383">
        <v>830</v>
      </c>
      <c r="B91" s="64" t="s">
        <v>433</v>
      </c>
      <c r="C91" s="81">
        <v>10383</v>
      </c>
      <c r="D91" s="281">
        <f t="shared" si="16"/>
        <v>1.8322510058586858E-2</v>
      </c>
      <c r="E91" s="336">
        <v>13287</v>
      </c>
      <c r="F91" s="281">
        <f t="shared" si="16"/>
        <v>1.9303970338687557E-2</v>
      </c>
      <c r="G91" s="336">
        <v>21568</v>
      </c>
      <c r="H91" s="281">
        <f t="shared" si="9"/>
        <v>2.606578080718356E-2</v>
      </c>
      <c r="I91" s="336">
        <v>24297</v>
      </c>
      <c r="J91" s="281">
        <f t="shared" si="10"/>
        <v>2.769043513540927E-2</v>
      </c>
      <c r="K91" s="336">
        <v>27219</v>
      </c>
      <c r="L91" s="281">
        <f t="shared" si="11"/>
        <v>2.7291869291006989E-2</v>
      </c>
      <c r="M91" s="81">
        <v>33370</v>
      </c>
      <c r="N91" s="281">
        <f t="shared" si="12"/>
        <v>2.4733321869682003E-2</v>
      </c>
      <c r="O91" s="336">
        <v>28161</v>
      </c>
      <c r="P91" s="281">
        <f t="shared" si="13"/>
        <v>2.2704368339495653E-2</v>
      </c>
      <c r="Q91" s="134"/>
    </row>
    <row r="92" spans="1:17" ht="15.5" outlineLevel="1" x14ac:dyDescent="0.35">
      <c r="A92" s="383">
        <v>840</v>
      </c>
      <c r="B92" s="64" t="s">
        <v>434</v>
      </c>
      <c r="C92" s="81">
        <v>210655</v>
      </c>
      <c r="D92" s="281">
        <f t="shared" si="16"/>
        <v>0.37173537093244863</v>
      </c>
      <c r="E92" s="336">
        <v>231532</v>
      </c>
      <c r="F92" s="281">
        <f t="shared" si="16"/>
        <v>0.3363804365512913</v>
      </c>
      <c r="G92" s="336">
        <v>265750</v>
      </c>
      <c r="H92" s="281">
        <f t="shared" si="9"/>
        <v>0.3211693828592837</v>
      </c>
      <c r="I92" s="336">
        <v>277871</v>
      </c>
      <c r="J92" s="281">
        <f t="shared" si="10"/>
        <v>0.31667979180603817</v>
      </c>
      <c r="K92" s="336">
        <v>303034</v>
      </c>
      <c r="L92" s="281">
        <f t="shared" si="11"/>
        <v>0.30384526686252294</v>
      </c>
      <c r="M92" s="81">
        <v>452721</v>
      </c>
      <c r="N92" s="281">
        <f t="shared" si="12"/>
        <v>0.33554972161115693</v>
      </c>
      <c r="O92" s="336">
        <v>386956</v>
      </c>
      <c r="P92" s="281">
        <f t="shared" si="13"/>
        <v>0.31197725773864138</v>
      </c>
      <c r="Q92" s="134"/>
    </row>
    <row r="93" spans="1:17" ht="15.5" outlineLevel="1" x14ac:dyDescent="0.35">
      <c r="A93" s="383">
        <v>850</v>
      </c>
      <c r="B93" s="64" t="s">
        <v>151</v>
      </c>
      <c r="C93" s="81">
        <v>2133</v>
      </c>
      <c r="D93" s="281">
        <f t="shared" si="16"/>
        <v>3.7640290816686665E-3</v>
      </c>
      <c r="E93" s="336">
        <v>2683</v>
      </c>
      <c r="F93" s="281">
        <f t="shared" si="16"/>
        <v>3.8979869360050209E-3</v>
      </c>
      <c r="G93" s="336">
        <v>4975</v>
      </c>
      <c r="H93" s="281">
        <f t="shared" si="9"/>
        <v>6.0124842134522535E-3</v>
      </c>
      <c r="I93" s="336">
        <v>6631</v>
      </c>
      <c r="J93" s="281">
        <f t="shared" si="10"/>
        <v>7.5571171495616282E-3</v>
      </c>
      <c r="K93" s="336">
        <v>5881</v>
      </c>
      <c r="L93" s="281">
        <f t="shared" si="11"/>
        <v>5.8967443073004921E-3</v>
      </c>
      <c r="M93" s="81">
        <v>6944</v>
      </c>
      <c r="N93" s="281">
        <f t="shared" si="12"/>
        <v>5.1467841493278944E-3</v>
      </c>
      <c r="O93" s="336">
        <v>5505</v>
      </c>
      <c r="P93" s="281">
        <f t="shared" si="13"/>
        <v>4.4383206458905424E-3</v>
      </c>
      <c r="Q93" s="134"/>
    </row>
    <row r="94" spans="1:17" ht="15.5" outlineLevel="1" x14ac:dyDescent="0.35">
      <c r="A94" s="383">
        <v>860</v>
      </c>
      <c r="B94" s="64" t="s">
        <v>152</v>
      </c>
      <c r="C94" s="81">
        <v>3341</v>
      </c>
      <c r="D94" s="281">
        <f t="shared" si="16"/>
        <v>5.8957436295616573E-3</v>
      </c>
      <c r="E94" s="336">
        <v>3662</v>
      </c>
      <c r="F94" s="281">
        <f t="shared" si="16"/>
        <v>5.320323577953927E-3</v>
      </c>
      <c r="G94" s="336">
        <v>5472</v>
      </c>
      <c r="H94" s="281">
        <f t="shared" si="9"/>
        <v>6.6131283650272829E-3</v>
      </c>
      <c r="I94" s="336">
        <v>5428</v>
      </c>
      <c r="J94" s="281">
        <f t="shared" si="10"/>
        <v>6.1861004204223366E-3</v>
      </c>
      <c r="K94" s="336">
        <v>6477</v>
      </c>
      <c r="L94" s="281">
        <f t="shared" si="11"/>
        <v>6.4943398874996242E-3</v>
      </c>
      <c r="M94" s="81">
        <v>8490</v>
      </c>
      <c r="N94" s="281">
        <f t="shared" si="12"/>
        <v>6.2926551595325203E-3</v>
      </c>
      <c r="O94" s="336">
        <v>7919</v>
      </c>
      <c r="P94" s="281">
        <f t="shared" si="13"/>
        <v>6.3845706075944062E-3</v>
      </c>
      <c r="Q94" s="134"/>
    </row>
    <row r="95" spans="1:17" ht="15.5" outlineLevel="1" x14ac:dyDescent="0.35">
      <c r="A95" s="383">
        <v>870</v>
      </c>
      <c r="B95" s="64" t="s">
        <v>153</v>
      </c>
      <c r="C95" s="81">
        <v>51</v>
      </c>
      <c r="D95" s="281">
        <f t="shared" si="16"/>
        <v>8.9997882402766997E-5</v>
      </c>
      <c r="E95" s="336">
        <v>22</v>
      </c>
      <c r="F95" s="281">
        <f t="shared" si="16"/>
        <v>3.1962621167391155E-5</v>
      </c>
      <c r="G95" s="336">
        <v>42</v>
      </c>
      <c r="H95" s="281">
        <f t="shared" si="9"/>
        <v>5.0758660696481335E-5</v>
      </c>
      <c r="I95" s="336">
        <v>32</v>
      </c>
      <c r="J95" s="281">
        <f t="shared" si="10"/>
        <v>3.6469272928060942E-5</v>
      </c>
      <c r="K95" s="336">
        <v>36</v>
      </c>
      <c r="L95" s="281">
        <f t="shared" si="11"/>
        <v>3.6096377327464333E-5</v>
      </c>
      <c r="M95" s="81">
        <v>62</v>
      </c>
      <c r="N95" s="281">
        <f t="shared" si="12"/>
        <v>4.5953429904713342E-5</v>
      </c>
      <c r="O95" s="336">
        <v>59</v>
      </c>
      <c r="P95" s="281">
        <f t="shared" si="13"/>
        <v>4.7567832535429973E-5</v>
      </c>
      <c r="Q95" s="134"/>
    </row>
    <row r="96" spans="1:17" ht="15.5" outlineLevel="1" x14ac:dyDescent="0.35">
      <c r="A96" s="383">
        <v>880</v>
      </c>
      <c r="B96" s="64" t="s">
        <v>154</v>
      </c>
      <c r="C96" s="81">
        <v>243</v>
      </c>
      <c r="D96" s="281">
        <f t="shared" si="16"/>
        <v>4.2881343968377214E-4</v>
      </c>
      <c r="E96" s="336">
        <v>231</v>
      </c>
      <c r="F96" s="281">
        <f t="shared" si="16"/>
        <v>3.3560752225760709E-4</v>
      </c>
      <c r="G96" s="336">
        <v>283</v>
      </c>
      <c r="H96" s="281">
        <f t="shared" si="9"/>
        <v>3.4201668993105283E-4</v>
      </c>
      <c r="I96" s="336">
        <v>572</v>
      </c>
      <c r="J96" s="281">
        <f t="shared" si="10"/>
        <v>6.5188825358908928E-4</v>
      </c>
      <c r="K96" s="336">
        <v>492</v>
      </c>
      <c r="L96" s="281">
        <f t="shared" si="11"/>
        <v>4.9331715680867917E-4</v>
      </c>
      <c r="M96" s="81">
        <v>425</v>
      </c>
      <c r="N96" s="281">
        <f t="shared" si="12"/>
        <v>3.1500335015327693E-4</v>
      </c>
      <c r="O96" s="336">
        <v>550</v>
      </c>
      <c r="P96" s="281">
        <f t="shared" si="13"/>
        <v>4.4342894736417772E-4</v>
      </c>
      <c r="Q96" s="134"/>
    </row>
    <row r="97" spans="1:17" ht="15.5" outlineLevel="1" x14ac:dyDescent="0.35">
      <c r="A97" s="383">
        <v>890</v>
      </c>
      <c r="B97" s="64" t="s">
        <v>435</v>
      </c>
      <c r="C97" s="81">
        <v>2244</v>
      </c>
      <c r="D97" s="281">
        <f t="shared" si="16"/>
        <v>3.9599068257217479E-3</v>
      </c>
      <c r="E97" s="336">
        <v>2750</v>
      </c>
      <c r="F97" s="281">
        <f t="shared" si="16"/>
        <v>3.9953276459238941E-3</v>
      </c>
      <c r="G97" s="336">
        <v>5254</v>
      </c>
      <c r="H97" s="281">
        <f t="shared" si="9"/>
        <v>6.3496667452217371E-3</v>
      </c>
      <c r="I97" s="336">
        <v>5836</v>
      </c>
      <c r="J97" s="281">
        <f t="shared" si="10"/>
        <v>6.651083650255114E-3</v>
      </c>
      <c r="K97" s="336">
        <v>6167</v>
      </c>
      <c r="L97" s="281">
        <f t="shared" si="11"/>
        <v>6.183509971624237E-3</v>
      </c>
      <c r="M97" s="81">
        <v>9446</v>
      </c>
      <c r="N97" s="281">
        <f t="shared" si="12"/>
        <v>7.0012274012890676E-3</v>
      </c>
      <c r="O97" s="336">
        <v>8739</v>
      </c>
      <c r="P97" s="281">
        <f t="shared" si="13"/>
        <v>7.0456828563919072E-3</v>
      </c>
      <c r="Q97" s="134"/>
    </row>
    <row r="98" spans="1:17" ht="15.5" x14ac:dyDescent="0.35">
      <c r="A98" s="383">
        <v>900</v>
      </c>
      <c r="B98" s="324" t="s">
        <v>426</v>
      </c>
      <c r="C98" s="424">
        <v>39120</v>
      </c>
      <c r="D98" s="425">
        <f>C98/C$101</f>
        <v>6.9033669796004796E-2</v>
      </c>
      <c r="E98" s="436">
        <v>43965</v>
      </c>
      <c r="F98" s="425">
        <f>E98/E$101</f>
        <v>6.3874392710197819E-2</v>
      </c>
      <c r="G98" s="436">
        <v>46781</v>
      </c>
      <c r="H98" s="425">
        <f t="shared" si="9"/>
        <v>5.6536688239097466E-2</v>
      </c>
      <c r="I98" s="436">
        <v>54030</v>
      </c>
      <c r="J98" s="425">
        <f t="shared" si="10"/>
        <v>6.1576088009472896E-2</v>
      </c>
      <c r="K98" s="436">
        <v>62132</v>
      </c>
      <c r="L98" s="425">
        <f t="shared" si="11"/>
        <v>6.2298336558611493E-2</v>
      </c>
      <c r="M98" s="424">
        <v>68007</v>
      </c>
      <c r="N98" s="425">
        <f t="shared" si="12"/>
        <v>5.0405724314997423E-2</v>
      </c>
      <c r="O98" s="436">
        <v>59871</v>
      </c>
      <c r="P98" s="425">
        <f t="shared" si="13"/>
        <v>4.8270062741164882E-2</v>
      </c>
      <c r="Q98" s="134"/>
    </row>
    <row r="99" spans="1:17" ht="15.5" x14ac:dyDescent="0.35">
      <c r="B99" s="457" t="s">
        <v>53</v>
      </c>
      <c r="C99" s="81">
        <v>102464</v>
      </c>
      <c r="D99" s="453">
        <f>C99/C$102</f>
        <v>0.15312537827784761</v>
      </c>
      <c r="E99" s="17">
        <v>134075</v>
      </c>
      <c r="F99" s="453">
        <f>E99/E$102</f>
        <v>0.16303151679197264</v>
      </c>
      <c r="G99" s="17">
        <v>159707</v>
      </c>
      <c r="H99" s="453">
        <f>G99/G$102</f>
        <v>0.16178316333507908</v>
      </c>
      <c r="I99" s="17">
        <v>181136</v>
      </c>
      <c r="J99" s="453">
        <f>I99/I$102</f>
        <v>0.17110464781268567</v>
      </c>
      <c r="K99" s="17">
        <v>203859</v>
      </c>
      <c r="L99" s="453">
        <f>K99/K$102</f>
        <v>0.16970840745868196</v>
      </c>
      <c r="M99" s="437">
        <v>326569</v>
      </c>
      <c r="N99" s="453">
        <f>M99/M$102</f>
        <v>0.19487128383196514</v>
      </c>
      <c r="O99" s="17">
        <v>320772</v>
      </c>
      <c r="P99" s="453">
        <f>O99/O$102</f>
        <v>0.20547042293578041</v>
      </c>
    </row>
    <row r="100" spans="1:17" ht="16" thickBot="1" x14ac:dyDescent="0.4">
      <c r="B100" s="458" t="s">
        <v>137</v>
      </c>
      <c r="C100" s="454">
        <v>7</v>
      </c>
      <c r="D100" s="455">
        <f>C100/C$102</f>
        <v>1.0461017020074691E-5</v>
      </c>
      <c r="E100" s="206">
        <v>8</v>
      </c>
      <c r="F100" s="455">
        <f>E100/E$102</f>
        <v>9.7277802299890444E-6</v>
      </c>
      <c r="G100" s="206">
        <v>15</v>
      </c>
      <c r="H100" s="455">
        <f>G100/G$102</f>
        <v>1.5194997401655444E-5</v>
      </c>
      <c r="I100" s="206">
        <v>40</v>
      </c>
      <c r="J100" s="455">
        <f>I100/I$102</f>
        <v>3.7784791054828565E-5</v>
      </c>
      <c r="K100" s="206">
        <v>42</v>
      </c>
      <c r="L100" s="455">
        <f>K100/K$102</f>
        <v>3.4964132627279851E-5</v>
      </c>
      <c r="M100" s="456">
        <v>58</v>
      </c>
      <c r="N100" s="455">
        <f>M100/M$102</f>
        <v>3.4609942959233666E-5</v>
      </c>
      <c r="O100" s="206">
        <v>53</v>
      </c>
      <c r="P100" s="455">
        <f>O100/O$102</f>
        <v>3.3949136506915699E-5</v>
      </c>
    </row>
    <row r="101" spans="1:17" ht="15.5" x14ac:dyDescent="0.35">
      <c r="B101" s="440" t="s">
        <v>143</v>
      </c>
      <c r="C101" s="428">
        <f t="shared" ref="C101:P101" si="17">SUM(C59,C60,C61,C62,C73,C74,C75,C86,C87,C98)</f>
        <v>566680</v>
      </c>
      <c r="D101" s="154">
        <f t="shared" si="17"/>
        <v>1</v>
      </c>
      <c r="E101" s="428">
        <f t="shared" si="17"/>
        <v>688304</v>
      </c>
      <c r="F101" s="154">
        <f t="shared" si="17"/>
        <v>0.99999999999999989</v>
      </c>
      <c r="G101" s="428">
        <f t="shared" si="17"/>
        <v>827445</v>
      </c>
      <c r="H101" s="154">
        <f t="shared" si="17"/>
        <v>1</v>
      </c>
      <c r="I101" s="428">
        <f t="shared" si="17"/>
        <v>877451</v>
      </c>
      <c r="J101" s="154">
        <f t="shared" si="17"/>
        <v>1</v>
      </c>
      <c r="K101" s="428">
        <f t="shared" si="17"/>
        <v>997330</v>
      </c>
      <c r="L101" s="154">
        <f t="shared" si="17"/>
        <v>1</v>
      </c>
      <c r="M101" s="428">
        <f t="shared" si="17"/>
        <v>1349192</v>
      </c>
      <c r="N101" s="154">
        <f t="shared" si="17"/>
        <v>1</v>
      </c>
      <c r="O101" s="428">
        <f t="shared" si="17"/>
        <v>1240334</v>
      </c>
      <c r="P101" s="154">
        <f t="shared" si="17"/>
        <v>0.99999999999999989</v>
      </c>
    </row>
    <row r="102" spans="1:17" ht="16" thickBot="1" x14ac:dyDescent="0.4">
      <c r="B102" s="441" t="s">
        <v>144</v>
      </c>
      <c r="C102" s="429">
        <f>C101+C99+C100</f>
        <v>669151</v>
      </c>
      <c r="D102" s="155"/>
      <c r="E102" s="429">
        <f>E101+E99+E100</f>
        <v>822387</v>
      </c>
      <c r="F102" s="155"/>
      <c r="G102" s="429">
        <f>G101+G99+G100</f>
        <v>987167</v>
      </c>
      <c r="H102" s="155"/>
      <c r="I102" s="429">
        <f>I101+I99+I100</f>
        <v>1058627</v>
      </c>
      <c r="J102" s="155"/>
      <c r="K102" s="429">
        <f>K101+K99+K100</f>
        <v>1201231</v>
      </c>
      <c r="L102" s="155"/>
      <c r="M102" s="429">
        <f>M101+M99+M100</f>
        <v>1675819</v>
      </c>
      <c r="N102" s="155"/>
      <c r="O102" s="429">
        <f>O101+O99+O100</f>
        <v>1561159</v>
      </c>
      <c r="P102" s="155"/>
    </row>
    <row r="103" spans="1:17" x14ac:dyDescent="0.35">
      <c r="B103" s="421" t="s">
        <v>669</v>
      </c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</row>
    <row r="104" spans="1:17" ht="15.5" x14ac:dyDescent="0.35">
      <c r="B104" s="419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</row>
    <row r="105" spans="1:17" ht="15" thickBot="1" x14ac:dyDescent="0.4">
      <c r="C105" s="50"/>
    </row>
    <row r="106" spans="1:17" ht="18.5" x14ac:dyDescent="0.45">
      <c r="B106" s="276" t="s">
        <v>135</v>
      </c>
      <c r="C106" s="1072">
        <v>2015</v>
      </c>
      <c r="D106" s="1073"/>
      <c r="E106" s="1070">
        <v>2016</v>
      </c>
      <c r="F106" s="1071"/>
      <c r="G106" s="1072">
        <v>2017</v>
      </c>
      <c r="H106" s="1073"/>
      <c r="I106" s="1070">
        <v>2018</v>
      </c>
      <c r="J106" s="1071"/>
      <c r="K106" s="1072">
        <v>2019</v>
      </c>
      <c r="L106" s="1073"/>
      <c r="M106" s="1072">
        <v>2020</v>
      </c>
      <c r="N106" s="1073"/>
      <c r="O106" s="1078">
        <v>2021</v>
      </c>
      <c r="P106" s="1073"/>
    </row>
    <row r="107" spans="1:17" ht="16" thickBot="1" x14ac:dyDescent="0.4">
      <c r="B107" s="146"/>
      <c r="C107" s="463" t="s">
        <v>3</v>
      </c>
      <c r="D107" s="464" t="s">
        <v>4</v>
      </c>
      <c r="E107" s="465" t="s">
        <v>3</v>
      </c>
      <c r="F107" s="466" t="s">
        <v>4</v>
      </c>
      <c r="G107" s="465" t="s">
        <v>3</v>
      </c>
      <c r="H107" s="466" t="s">
        <v>4</v>
      </c>
      <c r="I107" s="465" t="s">
        <v>3</v>
      </c>
      <c r="J107" s="466" t="s">
        <v>4</v>
      </c>
      <c r="K107" s="465" t="s">
        <v>3</v>
      </c>
      <c r="L107" s="466" t="s">
        <v>4</v>
      </c>
      <c r="M107" s="465" t="s">
        <v>3</v>
      </c>
      <c r="N107" s="466" t="s">
        <v>4</v>
      </c>
      <c r="O107" s="467" t="s">
        <v>3</v>
      </c>
      <c r="P107" s="466" t="s">
        <v>4</v>
      </c>
    </row>
    <row r="108" spans="1:17" ht="15.5" x14ac:dyDescent="0.35">
      <c r="A108" s="382" t="s">
        <v>487</v>
      </c>
      <c r="B108" s="282" t="s">
        <v>427</v>
      </c>
      <c r="C108" s="459">
        <v>60101</v>
      </c>
      <c r="D108" s="460">
        <f>C108/C$160</f>
        <v>2.4661282307896527E-2</v>
      </c>
      <c r="E108" s="461">
        <v>60675</v>
      </c>
      <c r="F108" s="460">
        <f>E108/E$160</f>
        <v>2.3746466404473848E-2</v>
      </c>
      <c r="G108" s="461">
        <v>60670</v>
      </c>
      <c r="H108" s="460">
        <f t="shared" ref="H108:H139" si="18">G108/G$160</f>
        <v>2.3531346491804755E-2</v>
      </c>
      <c r="I108" s="461">
        <v>52142</v>
      </c>
      <c r="J108" s="460">
        <f t="shared" ref="J108:J139" si="19">I108/I$160</f>
        <v>2.1580926404579252E-2</v>
      </c>
      <c r="K108" s="461">
        <v>47734</v>
      </c>
      <c r="L108" s="460">
        <f t="shared" ref="L108:L139" si="20">K108/K$160</f>
        <v>2.0542636492938925E-2</v>
      </c>
      <c r="M108" s="459">
        <v>19617</v>
      </c>
      <c r="N108" s="460">
        <f t="shared" ref="N108:N139" si="21">M108/M$160</f>
        <v>2.0090204681057631E-2</v>
      </c>
      <c r="O108" s="462">
        <v>19339</v>
      </c>
      <c r="P108" s="460">
        <f t="shared" ref="P108:P139" si="22">O108/O$160</f>
        <v>1.6463473291443233E-2</v>
      </c>
    </row>
    <row r="109" spans="1:17" ht="15.5" x14ac:dyDescent="0.35">
      <c r="A109" s="383">
        <v>100</v>
      </c>
      <c r="B109" s="324" t="s">
        <v>446</v>
      </c>
      <c r="C109" s="424">
        <v>123162</v>
      </c>
      <c r="D109" s="425">
        <f>C109/C$160</f>
        <v>5.0537143335471157E-2</v>
      </c>
      <c r="E109" s="436">
        <v>133139</v>
      </c>
      <c r="F109" s="425">
        <f>E109/E$160</f>
        <v>5.2106811547181595E-2</v>
      </c>
      <c r="G109" s="436">
        <v>137123</v>
      </c>
      <c r="H109" s="425">
        <f t="shared" si="18"/>
        <v>5.3184256222115429E-2</v>
      </c>
      <c r="I109" s="436">
        <v>131701</v>
      </c>
      <c r="J109" s="425">
        <f t="shared" si="19"/>
        <v>5.4509408699503131E-2</v>
      </c>
      <c r="K109" s="436">
        <v>129376</v>
      </c>
      <c r="L109" s="425">
        <f t="shared" si="20"/>
        <v>5.5677800706214996E-2</v>
      </c>
      <c r="M109" s="424">
        <v>59664</v>
      </c>
      <c r="N109" s="425">
        <f t="shared" si="21"/>
        <v>6.1103225370373784E-2</v>
      </c>
      <c r="O109" s="431">
        <v>65997</v>
      </c>
      <c r="P109" s="425">
        <f t="shared" si="22"/>
        <v>5.6183869218438341E-2</v>
      </c>
    </row>
    <row r="110" spans="1:17" ht="15.5" x14ac:dyDescent="0.35">
      <c r="A110" s="383">
        <v>200</v>
      </c>
      <c r="B110" s="283" t="s">
        <v>428</v>
      </c>
      <c r="C110" s="81">
        <v>52345</v>
      </c>
      <c r="D110" s="281">
        <f>C110/C$160</f>
        <v>2.1478757797821064E-2</v>
      </c>
      <c r="E110" s="336">
        <v>54312</v>
      </c>
      <c r="F110" s="281">
        <f>E110/E$160</f>
        <v>2.1256169482649915E-2</v>
      </c>
      <c r="G110" s="336">
        <v>56551</v>
      </c>
      <c r="H110" s="281">
        <f t="shared" si="18"/>
        <v>2.1933759279018472E-2</v>
      </c>
      <c r="I110" s="336">
        <v>51688</v>
      </c>
      <c r="J110" s="281">
        <f t="shared" si="19"/>
        <v>2.1393021441446287E-2</v>
      </c>
      <c r="K110" s="336">
        <v>49217</v>
      </c>
      <c r="L110" s="281">
        <f t="shared" si="20"/>
        <v>2.1180855161372924E-2</v>
      </c>
      <c r="M110" s="81">
        <v>21493</v>
      </c>
      <c r="N110" s="281">
        <f t="shared" si="21"/>
        <v>2.201145787887912E-2</v>
      </c>
      <c r="O110" s="430">
        <v>23627</v>
      </c>
      <c r="P110" s="281">
        <f t="shared" si="22"/>
        <v>2.0113888177099606E-2</v>
      </c>
    </row>
    <row r="111" spans="1:17" ht="15.5" x14ac:dyDescent="0.35">
      <c r="A111" s="383">
        <v>300</v>
      </c>
      <c r="B111" s="324" t="s">
        <v>429</v>
      </c>
      <c r="C111" s="424">
        <v>200605</v>
      </c>
      <c r="D111" s="425">
        <f>C111/C$160</f>
        <v>8.2314379750346625E-2</v>
      </c>
      <c r="E111" s="436">
        <v>208815</v>
      </c>
      <c r="F111" s="425">
        <f>E111/E$160</f>
        <v>8.1724241981874016E-2</v>
      </c>
      <c r="G111" s="436">
        <v>214212</v>
      </c>
      <c r="H111" s="425">
        <f t="shared" si="18"/>
        <v>8.3083843657532228E-2</v>
      </c>
      <c r="I111" s="436">
        <v>196802</v>
      </c>
      <c r="J111" s="425">
        <f t="shared" si="19"/>
        <v>8.14539043050517E-2</v>
      </c>
      <c r="K111" s="436">
        <v>198279</v>
      </c>
      <c r="L111" s="425">
        <f t="shared" si="20"/>
        <v>8.5330653646948446E-2</v>
      </c>
      <c r="M111" s="424">
        <v>91866</v>
      </c>
      <c r="N111" s="425">
        <f t="shared" si="21"/>
        <v>9.408200760717951E-2</v>
      </c>
      <c r="O111" s="431">
        <v>102225</v>
      </c>
      <c r="P111" s="425">
        <f t="shared" si="22"/>
        <v>8.7025107669361626E-2</v>
      </c>
    </row>
    <row r="112" spans="1:17" outlineLevel="1" x14ac:dyDescent="0.35">
      <c r="A112" s="382" t="s">
        <v>497</v>
      </c>
      <c r="B112" s="446" t="s">
        <v>442</v>
      </c>
      <c r="C112" s="447">
        <v>58217</v>
      </c>
      <c r="D112" s="448">
        <f>C112/C$160</f>
        <v>2.3888219366047354E-2</v>
      </c>
      <c r="E112" s="449">
        <v>63396</v>
      </c>
      <c r="F112" s="448">
        <f>E112/E$160</f>
        <v>2.4811388284763477E-2</v>
      </c>
      <c r="G112" s="449">
        <v>64850</v>
      </c>
      <c r="H112" s="448">
        <f t="shared" si="18"/>
        <v>2.5152593044231716E-2</v>
      </c>
      <c r="I112" s="449">
        <v>59950</v>
      </c>
      <c r="J112" s="448">
        <f t="shared" si="19"/>
        <v>2.4812560660399028E-2</v>
      </c>
      <c r="K112" s="449">
        <v>62460</v>
      </c>
      <c r="L112" s="448">
        <f t="shared" si="20"/>
        <v>2.6880066102756218E-2</v>
      </c>
      <c r="M112" s="447">
        <v>30648</v>
      </c>
      <c r="N112" s="448">
        <f t="shared" si="21"/>
        <v>3.1387296378908816E-2</v>
      </c>
      <c r="O112" s="450">
        <v>35100</v>
      </c>
      <c r="P112" s="448">
        <f t="shared" si="22"/>
        <v>2.9880961400778609E-2</v>
      </c>
    </row>
    <row r="113" spans="1:16" outlineLevel="1" x14ac:dyDescent="0.35">
      <c r="A113" s="383">
        <v>310</v>
      </c>
      <c r="B113" s="446" t="s">
        <v>447</v>
      </c>
      <c r="C113" s="447">
        <v>22</v>
      </c>
      <c r="D113" s="448">
        <f t="shared" ref="D113:F121" si="23">C113/C$160</f>
        <v>9.0272742678777979E-6</v>
      </c>
      <c r="E113" s="449">
        <v>28</v>
      </c>
      <c r="F113" s="448">
        <f t="shared" si="23"/>
        <v>1.0958402296254927E-5</v>
      </c>
      <c r="G113" s="449">
        <v>31</v>
      </c>
      <c r="H113" s="448">
        <f t="shared" si="18"/>
        <v>1.2023598833788485E-5</v>
      </c>
      <c r="I113" s="449">
        <v>47</v>
      </c>
      <c r="J113" s="448">
        <f t="shared" si="19"/>
        <v>1.9452716447685645E-5</v>
      </c>
      <c r="K113" s="449">
        <v>42</v>
      </c>
      <c r="L113" s="448">
        <f t="shared" si="20"/>
        <v>1.807497240339035E-5</v>
      </c>
      <c r="M113" s="447">
        <v>21</v>
      </c>
      <c r="N113" s="448">
        <f t="shared" si="21"/>
        <v>2.1506565647255455E-5</v>
      </c>
      <c r="O113" s="450">
        <v>21</v>
      </c>
      <c r="P113" s="448">
        <f t="shared" si="22"/>
        <v>1.7877498273970107E-5</v>
      </c>
    </row>
    <row r="114" spans="1:16" outlineLevel="1" x14ac:dyDescent="0.35">
      <c r="A114" s="383">
        <v>320</v>
      </c>
      <c r="B114" s="446" t="s">
        <v>160</v>
      </c>
      <c r="C114" s="447">
        <v>23375</v>
      </c>
      <c r="D114" s="448">
        <f t="shared" si="23"/>
        <v>9.5914789096201609E-3</v>
      </c>
      <c r="E114" s="449">
        <v>25707</v>
      </c>
      <c r="F114" s="448">
        <f t="shared" si="23"/>
        <v>1.0060987422493764E-2</v>
      </c>
      <c r="G114" s="449">
        <v>26598</v>
      </c>
      <c r="H114" s="448">
        <f t="shared" si="18"/>
        <v>1.031624779939052E-2</v>
      </c>
      <c r="I114" s="449">
        <v>24642</v>
      </c>
      <c r="J114" s="448">
        <f t="shared" si="19"/>
        <v>1.0199017844763184E-2</v>
      </c>
      <c r="K114" s="449">
        <v>25109</v>
      </c>
      <c r="L114" s="448">
        <f t="shared" si="20"/>
        <v>1.0805821001826863E-2</v>
      </c>
      <c r="M114" s="447">
        <v>11442</v>
      </c>
      <c r="N114" s="448">
        <f t="shared" si="21"/>
        <v>1.1718005911233186E-2</v>
      </c>
      <c r="O114" s="450">
        <v>12078</v>
      </c>
      <c r="P114" s="448">
        <f t="shared" si="22"/>
        <v>1.0282115435857664E-2</v>
      </c>
    </row>
    <row r="115" spans="1:16" outlineLevel="1" x14ac:dyDescent="0.35">
      <c r="A115" s="383">
        <v>330</v>
      </c>
      <c r="B115" s="446" t="s">
        <v>161</v>
      </c>
      <c r="C115" s="447">
        <v>40168</v>
      </c>
      <c r="D115" s="448">
        <f t="shared" si="23"/>
        <v>1.6482161490550699E-2</v>
      </c>
      <c r="E115" s="449">
        <v>40481</v>
      </c>
      <c r="F115" s="448">
        <f t="shared" si="23"/>
        <v>1.5843110119810561E-2</v>
      </c>
      <c r="G115" s="449">
        <v>42205</v>
      </c>
      <c r="H115" s="448">
        <f t="shared" si="18"/>
        <v>1.6369548025162679E-2</v>
      </c>
      <c r="I115" s="449">
        <v>39052</v>
      </c>
      <c r="J115" s="448">
        <f t="shared" si="19"/>
        <v>1.6163137930106805E-2</v>
      </c>
      <c r="K115" s="449">
        <v>38014</v>
      </c>
      <c r="L115" s="448">
        <f t="shared" si="20"/>
        <v>1.6359571451011447E-2</v>
      </c>
      <c r="M115" s="447">
        <v>17719</v>
      </c>
      <c r="N115" s="448">
        <f t="shared" si="21"/>
        <v>1.8146420795415209E-2</v>
      </c>
      <c r="O115" s="450">
        <v>19798</v>
      </c>
      <c r="P115" s="448">
        <f t="shared" si="22"/>
        <v>1.6854224325145724E-2</v>
      </c>
    </row>
    <row r="116" spans="1:16" outlineLevel="1" x14ac:dyDescent="0.35">
      <c r="A116" s="382" t="s">
        <v>498</v>
      </c>
      <c r="B116" s="446" t="s">
        <v>162</v>
      </c>
      <c r="C116" s="447">
        <v>9273</v>
      </c>
      <c r="D116" s="448">
        <f t="shared" si="23"/>
        <v>3.8049961039104919E-3</v>
      </c>
      <c r="E116" s="449">
        <v>9032</v>
      </c>
      <c r="F116" s="448">
        <f t="shared" si="23"/>
        <v>3.5348674835633748E-3</v>
      </c>
      <c r="G116" s="449">
        <v>8834</v>
      </c>
      <c r="H116" s="448">
        <f t="shared" si="18"/>
        <v>3.4263378096028216E-3</v>
      </c>
      <c r="I116" s="449">
        <v>8403</v>
      </c>
      <c r="J116" s="448">
        <f t="shared" si="19"/>
        <v>3.4778973682957973E-3</v>
      </c>
      <c r="K116" s="449">
        <v>9121</v>
      </c>
      <c r="L116" s="448">
        <f t="shared" si="20"/>
        <v>3.9252815069362708E-3</v>
      </c>
      <c r="M116" s="447">
        <v>4376</v>
      </c>
      <c r="N116" s="448">
        <f t="shared" si="21"/>
        <v>4.4815586320185652E-3</v>
      </c>
      <c r="O116" s="450">
        <v>4338</v>
      </c>
      <c r="P116" s="448">
        <f t="shared" si="22"/>
        <v>3.6929803577372537E-3</v>
      </c>
    </row>
    <row r="117" spans="1:16" outlineLevel="1" x14ac:dyDescent="0.35">
      <c r="A117" s="383">
        <v>350</v>
      </c>
      <c r="B117" s="446" t="s">
        <v>448</v>
      </c>
      <c r="C117" s="447">
        <v>3912</v>
      </c>
      <c r="D117" s="448">
        <f t="shared" si="23"/>
        <v>1.6052134970880887E-3</v>
      </c>
      <c r="E117" s="449">
        <v>4163</v>
      </c>
      <c r="F117" s="448">
        <f t="shared" si="23"/>
        <v>1.6292795985467592E-3</v>
      </c>
      <c r="G117" s="449">
        <v>4344</v>
      </c>
      <c r="H117" s="448">
        <f t="shared" si="18"/>
        <v>1.6848552688379734E-3</v>
      </c>
      <c r="I117" s="449">
        <v>3545</v>
      </c>
      <c r="J117" s="448">
        <f t="shared" si="19"/>
        <v>1.4672314852562896E-3</v>
      </c>
      <c r="K117" s="449">
        <v>3867</v>
      </c>
      <c r="L117" s="448">
        <f t="shared" si="20"/>
        <v>1.6641885305692971E-3</v>
      </c>
      <c r="M117" s="447">
        <v>1784</v>
      </c>
      <c r="N117" s="448">
        <f t="shared" si="21"/>
        <v>1.8270339578430347E-3</v>
      </c>
      <c r="O117" s="450">
        <v>2046</v>
      </c>
      <c r="P117" s="448">
        <f t="shared" si="22"/>
        <v>1.741779117549659E-3</v>
      </c>
    </row>
    <row r="118" spans="1:16" outlineLevel="1" x14ac:dyDescent="0.35">
      <c r="A118" s="383">
        <v>360</v>
      </c>
      <c r="B118" s="446" t="s">
        <v>445</v>
      </c>
      <c r="C118" s="447">
        <v>24046</v>
      </c>
      <c r="D118" s="448">
        <f t="shared" si="23"/>
        <v>9.8668107747904334E-3</v>
      </c>
      <c r="E118" s="449">
        <v>24849</v>
      </c>
      <c r="F118" s="448">
        <f t="shared" si="23"/>
        <v>9.7251906664156673E-3</v>
      </c>
      <c r="G118" s="449">
        <v>25050</v>
      </c>
      <c r="H118" s="448">
        <f t="shared" si="18"/>
        <v>9.7158435737548891E-3</v>
      </c>
      <c r="I118" s="449">
        <v>24272</v>
      </c>
      <c r="J118" s="448">
        <f t="shared" si="19"/>
        <v>1.0045879438685658E-2</v>
      </c>
      <c r="K118" s="449">
        <v>23729</v>
      </c>
      <c r="L118" s="448">
        <f t="shared" si="20"/>
        <v>1.0211929051429753E-2</v>
      </c>
      <c r="M118" s="447">
        <v>10848</v>
      </c>
      <c r="N118" s="448">
        <f t="shared" si="21"/>
        <v>1.110967734006796E-2</v>
      </c>
      <c r="O118" s="450">
        <v>11695</v>
      </c>
      <c r="P118" s="448">
        <f t="shared" si="22"/>
        <v>9.9560639197181153E-3</v>
      </c>
    </row>
    <row r="119" spans="1:16" outlineLevel="1" x14ac:dyDescent="0.35">
      <c r="A119" s="383">
        <v>370</v>
      </c>
      <c r="B119" s="446" t="s">
        <v>443</v>
      </c>
      <c r="C119" s="447">
        <v>14058</v>
      </c>
      <c r="D119" s="448">
        <f t="shared" si="23"/>
        <v>5.7684282571739132E-3</v>
      </c>
      <c r="E119" s="449">
        <v>13998</v>
      </c>
      <c r="F119" s="448">
        <f t="shared" si="23"/>
        <v>5.4784184051063023E-3</v>
      </c>
      <c r="G119" s="449">
        <v>14357</v>
      </c>
      <c r="H119" s="448">
        <f t="shared" si="18"/>
        <v>5.5684776921516542E-3</v>
      </c>
      <c r="I119" s="449">
        <v>12470</v>
      </c>
      <c r="J119" s="448">
        <f t="shared" si="19"/>
        <v>5.161178172396595E-3</v>
      </c>
      <c r="K119" s="449">
        <v>12571</v>
      </c>
      <c r="L119" s="448">
        <f t="shared" si="20"/>
        <v>5.4100113829290489E-3</v>
      </c>
      <c r="M119" s="447">
        <v>5162</v>
      </c>
      <c r="N119" s="448">
        <f t="shared" si="21"/>
        <v>5.2865186605301267E-3</v>
      </c>
      <c r="O119" s="450">
        <v>5471</v>
      </c>
      <c r="P119" s="448">
        <f t="shared" si="22"/>
        <v>4.6575139550900221E-3</v>
      </c>
    </row>
    <row r="120" spans="1:16" outlineLevel="1" x14ac:dyDescent="0.35">
      <c r="A120" s="382" t="s">
        <v>499</v>
      </c>
      <c r="B120" s="446" t="s">
        <v>449</v>
      </c>
      <c r="C120" s="447">
        <v>4588</v>
      </c>
      <c r="D120" s="448">
        <f t="shared" si="23"/>
        <v>1.8825970155010609E-3</v>
      </c>
      <c r="E120" s="449">
        <v>4907</v>
      </c>
      <c r="F120" s="448">
        <f t="shared" si="23"/>
        <v>1.9204600024186759E-3</v>
      </c>
      <c r="G120" s="449">
        <v>5244</v>
      </c>
      <c r="H120" s="448">
        <f t="shared" si="18"/>
        <v>2.0339274930447357E-3</v>
      </c>
      <c r="I120" s="449">
        <v>4519</v>
      </c>
      <c r="J120" s="448">
        <f t="shared" si="19"/>
        <v>1.870357992065775E-3</v>
      </c>
      <c r="K120" s="449">
        <v>4264</v>
      </c>
      <c r="L120" s="448">
        <f t="shared" si="20"/>
        <v>1.8350400554299155E-3</v>
      </c>
      <c r="M120" s="447">
        <v>1911</v>
      </c>
      <c r="N120" s="448">
        <f t="shared" si="21"/>
        <v>1.9570974739002464E-3</v>
      </c>
      <c r="O120" s="450">
        <v>2329</v>
      </c>
      <c r="P120" s="448">
        <f t="shared" si="22"/>
        <v>1.9826996895274465E-3</v>
      </c>
    </row>
    <row r="121" spans="1:16" outlineLevel="1" x14ac:dyDescent="0.35">
      <c r="A121" s="383">
        <v>390</v>
      </c>
      <c r="B121" s="446" t="s">
        <v>444</v>
      </c>
      <c r="C121" s="447">
        <v>22943</v>
      </c>
      <c r="D121" s="448">
        <f t="shared" si="23"/>
        <v>9.4142160694509237E-3</v>
      </c>
      <c r="E121" s="449">
        <v>22243</v>
      </c>
      <c r="F121" s="448">
        <f t="shared" si="23"/>
        <v>8.7052765098427978E-3</v>
      </c>
      <c r="G121" s="449">
        <v>22697</v>
      </c>
      <c r="H121" s="448">
        <f t="shared" si="18"/>
        <v>8.8032136364676536E-3</v>
      </c>
      <c r="I121" s="449">
        <v>19901</v>
      </c>
      <c r="J121" s="448">
        <f t="shared" si="19"/>
        <v>8.2367768090508935E-3</v>
      </c>
      <c r="K121" s="449">
        <v>19102</v>
      </c>
      <c r="L121" s="448">
        <f t="shared" si="20"/>
        <v>8.2206695916562482E-3</v>
      </c>
      <c r="M121" s="447">
        <v>7954</v>
      </c>
      <c r="N121" s="448">
        <f t="shared" si="21"/>
        <v>8.1458677694414231E-3</v>
      </c>
      <c r="O121" s="450">
        <v>9346</v>
      </c>
      <c r="P121" s="448">
        <f t="shared" si="22"/>
        <v>7.9563380413583146E-3</v>
      </c>
    </row>
    <row r="122" spans="1:16" ht="15.5" x14ac:dyDescent="0.35">
      <c r="A122" s="383">
        <v>400</v>
      </c>
      <c r="B122" s="283" t="s">
        <v>430</v>
      </c>
      <c r="C122" s="81">
        <v>74388</v>
      </c>
      <c r="D122" s="281">
        <f t="shared" ref="D122:D157" si="24">C122/C$160</f>
        <v>3.0523676283586078E-2</v>
      </c>
      <c r="E122" s="336">
        <v>73141</v>
      </c>
      <c r="F122" s="281">
        <f t="shared" ref="F122:F157" si="25">E122/E$160</f>
        <v>2.8625303655370773E-2</v>
      </c>
      <c r="G122" s="336">
        <v>72606</v>
      </c>
      <c r="H122" s="281">
        <f t="shared" si="18"/>
        <v>2.8160819900840219E-2</v>
      </c>
      <c r="I122" s="336">
        <v>66477</v>
      </c>
      <c r="J122" s="281">
        <f t="shared" si="19"/>
        <v>2.7514004921123374E-2</v>
      </c>
      <c r="K122" s="336">
        <v>61787</v>
      </c>
      <c r="L122" s="281">
        <f t="shared" si="20"/>
        <v>2.6590436187816178E-2</v>
      </c>
      <c r="M122" s="81">
        <v>24669</v>
      </c>
      <c r="N122" s="281">
        <f t="shared" si="21"/>
        <v>2.5264069902483085E-2</v>
      </c>
      <c r="O122" s="430">
        <v>23211</v>
      </c>
      <c r="P122" s="281">
        <f t="shared" si="22"/>
        <v>1.9759743449386673E-2</v>
      </c>
    </row>
    <row r="123" spans="1:16" ht="15.5" x14ac:dyDescent="0.35">
      <c r="A123" s="383">
        <v>500</v>
      </c>
      <c r="B123" s="324" t="s">
        <v>424</v>
      </c>
      <c r="C123" s="424">
        <v>65026</v>
      </c>
      <c r="D123" s="425">
        <f t="shared" si="24"/>
        <v>2.6682160751955532E-2</v>
      </c>
      <c r="E123" s="436">
        <v>69448</v>
      </c>
      <c r="F123" s="425">
        <f t="shared" si="25"/>
        <v>2.7179968666796863E-2</v>
      </c>
      <c r="G123" s="436">
        <v>70837</v>
      </c>
      <c r="H123" s="425">
        <f t="shared" si="18"/>
        <v>2.747469905126048E-2</v>
      </c>
      <c r="I123" s="436">
        <v>68380</v>
      </c>
      <c r="J123" s="425">
        <f t="shared" si="19"/>
        <v>2.8301632993462646E-2</v>
      </c>
      <c r="K123" s="436">
        <v>69613</v>
      </c>
      <c r="L123" s="425">
        <f t="shared" si="20"/>
        <v>2.9958406045647912E-2</v>
      </c>
      <c r="M123" s="424">
        <v>28717</v>
      </c>
      <c r="N123" s="425">
        <f t="shared" si="21"/>
        <v>2.9409716461534997E-2</v>
      </c>
      <c r="O123" s="431">
        <v>35326</v>
      </c>
      <c r="P123" s="425">
        <f t="shared" si="22"/>
        <v>3.0073357334584192E-2</v>
      </c>
    </row>
    <row r="124" spans="1:16" ht="15.5" x14ac:dyDescent="0.35">
      <c r="A124" s="382" t="s">
        <v>488</v>
      </c>
      <c r="B124" s="283" t="s">
        <v>425</v>
      </c>
      <c r="C124" s="81">
        <v>270581</v>
      </c>
      <c r="D124" s="281">
        <f t="shared" si="24"/>
        <v>0.11102767721257467</v>
      </c>
      <c r="E124" s="336">
        <v>284118</v>
      </c>
      <c r="F124" s="281">
        <f t="shared" si="25"/>
        <v>0.11119569084311991</v>
      </c>
      <c r="G124" s="336">
        <v>289989</v>
      </c>
      <c r="H124" s="281">
        <f t="shared" si="18"/>
        <v>0.11247456136166094</v>
      </c>
      <c r="I124" s="336">
        <v>278202</v>
      </c>
      <c r="J124" s="281">
        <f t="shared" si="19"/>
        <v>0.11514435364210726</v>
      </c>
      <c r="K124" s="336">
        <v>271102</v>
      </c>
      <c r="L124" s="281">
        <f t="shared" si="20"/>
        <v>0.11667050401199834</v>
      </c>
      <c r="M124" s="81">
        <v>117071</v>
      </c>
      <c r="N124" s="281">
        <f t="shared" si="21"/>
        <v>0.11989500699475444</v>
      </c>
      <c r="O124" s="430">
        <v>122571</v>
      </c>
      <c r="P124" s="281">
        <f t="shared" si="22"/>
        <v>0.10434584956851381</v>
      </c>
    </row>
    <row r="125" spans="1:16" outlineLevel="1" x14ac:dyDescent="0.35">
      <c r="A125" s="383">
        <v>600</v>
      </c>
      <c r="B125" s="67" t="s">
        <v>436</v>
      </c>
      <c r="C125" s="442">
        <v>1012</v>
      </c>
      <c r="D125" s="443">
        <f t="shared" si="24"/>
        <v>4.1525461632237876E-4</v>
      </c>
      <c r="E125" s="444">
        <v>969</v>
      </c>
      <c r="F125" s="443">
        <f t="shared" si="25"/>
        <v>3.7923899375253659E-4</v>
      </c>
      <c r="G125" s="444">
        <v>1254</v>
      </c>
      <c r="H125" s="443">
        <f t="shared" si="18"/>
        <v>4.8637396572808904E-4</v>
      </c>
      <c r="I125" s="444">
        <v>1125</v>
      </c>
      <c r="J125" s="443">
        <f t="shared" si="19"/>
        <v>4.6562353199247554E-4</v>
      </c>
      <c r="K125" s="444">
        <v>1138</v>
      </c>
      <c r="L125" s="443">
        <f t="shared" si="20"/>
        <v>4.8974568083471942E-4</v>
      </c>
      <c r="M125" s="442">
        <v>502</v>
      </c>
      <c r="N125" s="443">
        <f t="shared" si="21"/>
        <v>5.1410933118677322E-4</v>
      </c>
      <c r="O125" s="445">
        <v>598</v>
      </c>
      <c r="P125" s="443">
        <f t="shared" si="22"/>
        <v>5.0908304608733926E-4</v>
      </c>
    </row>
    <row r="126" spans="1:16" outlineLevel="1" x14ac:dyDescent="0.35">
      <c r="A126" s="383">
        <v>610</v>
      </c>
      <c r="B126" s="67" t="s">
        <v>437</v>
      </c>
      <c r="C126" s="442">
        <v>96959</v>
      </c>
      <c r="D126" s="443">
        <f t="shared" si="24"/>
        <v>3.9785249351780155E-2</v>
      </c>
      <c r="E126" s="444">
        <v>99326</v>
      </c>
      <c r="F126" s="443">
        <f t="shared" si="25"/>
        <v>3.8873366659922033E-2</v>
      </c>
      <c r="G126" s="444">
        <v>102634</v>
      </c>
      <c r="H126" s="443">
        <f t="shared" si="18"/>
        <v>3.9807420732485395E-2</v>
      </c>
      <c r="I126" s="444">
        <v>101009</v>
      </c>
      <c r="J126" s="443">
        <f t="shared" si="19"/>
        <v>4.1806370971580409E-2</v>
      </c>
      <c r="K126" s="444">
        <v>98240</v>
      </c>
      <c r="L126" s="443">
        <f t="shared" si="20"/>
        <v>4.2278221164501611E-2</v>
      </c>
      <c r="M126" s="442">
        <v>41586</v>
      </c>
      <c r="N126" s="443">
        <f t="shared" si="21"/>
        <v>4.2589144714607875E-2</v>
      </c>
      <c r="O126" s="445">
        <v>42728</v>
      </c>
      <c r="P126" s="443">
        <f t="shared" si="22"/>
        <v>3.6374749821437846E-2</v>
      </c>
    </row>
    <row r="127" spans="1:16" outlineLevel="1" x14ac:dyDescent="0.35">
      <c r="A127" s="383">
        <v>620</v>
      </c>
      <c r="B127" s="67" t="s">
        <v>438</v>
      </c>
      <c r="C127" s="442">
        <v>16344</v>
      </c>
      <c r="D127" s="443">
        <f t="shared" si="24"/>
        <v>6.7064441197361244E-3</v>
      </c>
      <c r="E127" s="444">
        <v>16362</v>
      </c>
      <c r="F127" s="443">
        <f t="shared" si="25"/>
        <v>6.4036206561186824E-3</v>
      </c>
      <c r="G127" s="444">
        <v>16388</v>
      </c>
      <c r="H127" s="443">
        <f t="shared" si="18"/>
        <v>6.3562173447782476E-3</v>
      </c>
      <c r="I127" s="444">
        <v>15757</v>
      </c>
      <c r="J127" s="443">
        <f t="shared" si="19"/>
        <v>6.5216266609826106E-3</v>
      </c>
      <c r="K127" s="444">
        <v>14672</v>
      </c>
      <c r="L127" s="443">
        <f t="shared" si="20"/>
        <v>6.3141903595843613E-3</v>
      </c>
      <c r="M127" s="442">
        <v>5665</v>
      </c>
      <c r="N127" s="443">
        <f t="shared" si="21"/>
        <v>5.8016521138905784E-3</v>
      </c>
      <c r="O127" s="445">
        <v>6786</v>
      </c>
      <c r="P127" s="443">
        <f t="shared" si="22"/>
        <v>5.7769858708171971E-3</v>
      </c>
    </row>
    <row r="128" spans="1:16" outlineLevel="1" x14ac:dyDescent="0.35">
      <c r="A128" s="382" t="s">
        <v>489</v>
      </c>
      <c r="B128" s="67" t="s">
        <v>441</v>
      </c>
      <c r="C128" s="442">
        <v>18278</v>
      </c>
      <c r="D128" s="443">
        <f t="shared" si="24"/>
        <v>7.5000235940122914E-3</v>
      </c>
      <c r="E128" s="444">
        <v>20218</v>
      </c>
      <c r="F128" s="443">
        <f t="shared" si="25"/>
        <v>7.9127492009172188E-3</v>
      </c>
      <c r="G128" s="444">
        <v>19911</v>
      </c>
      <c r="H128" s="443">
        <f t="shared" si="18"/>
        <v>7.7226411735342752E-3</v>
      </c>
      <c r="I128" s="444">
        <v>20702</v>
      </c>
      <c r="J128" s="443">
        <f t="shared" si="19"/>
        <v>8.568300763829537E-3</v>
      </c>
      <c r="K128" s="444">
        <v>21191</v>
      </c>
      <c r="L128" s="443">
        <f t="shared" si="20"/>
        <v>9.1196842904820215E-3</v>
      </c>
      <c r="M128" s="442">
        <v>8601</v>
      </c>
      <c r="N128" s="443">
        <f t="shared" si="21"/>
        <v>8.8084748158116268E-3</v>
      </c>
      <c r="O128" s="445">
        <v>10837</v>
      </c>
      <c r="P128" s="443">
        <f t="shared" si="22"/>
        <v>9.2256404188101934E-3</v>
      </c>
    </row>
    <row r="129" spans="1:16" outlineLevel="1" x14ac:dyDescent="0.35">
      <c r="A129" s="383">
        <v>640</v>
      </c>
      <c r="B129" s="67" t="s">
        <v>439</v>
      </c>
      <c r="C129" s="442">
        <v>71807</v>
      </c>
      <c r="D129" s="443">
        <f t="shared" si="24"/>
        <v>2.9464612879704595E-2</v>
      </c>
      <c r="E129" s="444">
        <v>80070</v>
      </c>
      <c r="F129" s="443">
        <f t="shared" si="25"/>
        <v>3.1337116852183287E-2</v>
      </c>
      <c r="G129" s="444">
        <v>81196</v>
      </c>
      <c r="H129" s="443">
        <f t="shared" si="18"/>
        <v>3.149252035188032E-2</v>
      </c>
      <c r="I129" s="444">
        <v>77431</v>
      </c>
      <c r="J129" s="443">
        <f t="shared" si="19"/>
        <v>3.2047729516186112E-2</v>
      </c>
      <c r="K129" s="444">
        <v>76967</v>
      </c>
      <c r="L129" s="443">
        <f t="shared" si="20"/>
        <v>3.3123247642184404E-2</v>
      </c>
      <c r="M129" s="442">
        <v>36184</v>
      </c>
      <c r="N129" s="443">
        <f t="shared" si="21"/>
        <v>3.7056836732394828E-2</v>
      </c>
      <c r="O129" s="445">
        <v>38682</v>
      </c>
      <c r="P129" s="443">
        <f t="shared" si="22"/>
        <v>3.2930351820652938E-2</v>
      </c>
    </row>
    <row r="130" spans="1:16" outlineLevel="1" x14ac:dyDescent="0.35">
      <c r="A130" s="383">
        <v>650</v>
      </c>
      <c r="B130" s="67" t="s">
        <v>440</v>
      </c>
      <c r="C130" s="442">
        <v>55652</v>
      </c>
      <c r="D130" s="443">
        <f t="shared" si="24"/>
        <v>2.2835721252542511E-2</v>
      </c>
      <c r="E130" s="444">
        <v>56031</v>
      </c>
      <c r="F130" s="443">
        <f t="shared" si="25"/>
        <v>2.192893710933785E-2</v>
      </c>
      <c r="G130" s="444">
        <v>57416</v>
      </c>
      <c r="H130" s="443">
        <f t="shared" si="18"/>
        <v>2.2269256472283859E-2</v>
      </c>
      <c r="I130" s="444">
        <v>51545</v>
      </c>
      <c r="J130" s="443">
        <f t="shared" si="19"/>
        <v>2.1333835516935244E-2</v>
      </c>
      <c r="K130" s="444">
        <v>48633</v>
      </c>
      <c r="L130" s="443">
        <f t="shared" si="20"/>
        <v>2.0929526973668639E-2</v>
      </c>
      <c r="M130" s="442">
        <v>19906</v>
      </c>
      <c r="N130" s="443">
        <f t="shared" si="21"/>
        <v>2.0386175989250813E-2</v>
      </c>
      <c r="O130" s="445">
        <v>18059</v>
      </c>
      <c r="P130" s="443">
        <f t="shared" si="22"/>
        <v>1.5373797206172674E-2</v>
      </c>
    </row>
    <row r="131" spans="1:16" outlineLevel="1" x14ac:dyDescent="0.35">
      <c r="A131" s="383">
        <v>660</v>
      </c>
      <c r="B131" s="67" t="s">
        <v>450</v>
      </c>
      <c r="C131" s="442">
        <v>2646</v>
      </c>
      <c r="D131" s="443">
        <f t="shared" si="24"/>
        <v>1.0857348960365753E-3</v>
      </c>
      <c r="E131" s="444">
        <v>2741</v>
      </c>
      <c r="F131" s="443">
        <f t="shared" si="25"/>
        <v>1.0727493105012413E-3</v>
      </c>
      <c r="G131" s="444">
        <v>3047</v>
      </c>
      <c r="H131" s="443">
        <f t="shared" si="18"/>
        <v>1.1818034079533392E-3</v>
      </c>
      <c r="I131" s="444">
        <v>2999</v>
      </c>
      <c r="J131" s="443">
        <f t="shared" si="19"/>
        <v>1.2412488643959415E-3</v>
      </c>
      <c r="K131" s="444">
        <v>3213</v>
      </c>
      <c r="L131" s="443">
        <f t="shared" si="20"/>
        <v>1.3827353888593615E-3</v>
      </c>
      <c r="M131" s="442">
        <v>1385</v>
      </c>
      <c r="N131" s="443">
        <f t="shared" si="21"/>
        <v>1.4184092105451811E-3</v>
      </c>
      <c r="O131" s="445">
        <v>1478</v>
      </c>
      <c r="P131" s="443">
        <f t="shared" si="22"/>
        <v>1.2582353547108485E-3</v>
      </c>
    </row>
    <row r="132" spans="1:16" outlineLevel="1" x14ac:dyDescent="0.35">
      <c r="A132" s="382" t="s">
        <v>490</v>
      </c>
      <c r="B132" s="67" t="s">
        <v>157</v>
      </c>
      <c r="C132" s="442">
        <v>707</v>
      </c>
      <c r="D132" s="443">
        <f t="shared" si="24"/>
        <v>2.9010376851770927E-4</v>
      </c>
      <c r="E132" s="444">
        <v>735</v>
      </c>
      <c r="F132" s="443">
        <f t="shared" si="25"/>
        <v>2.8765806027669183E-4</v>
      </c>
      <c r="G132" s="444">
        <v>778</v>
      </c>
      <c r="H132" s="443">
        <f t="shared" si="18"/>
        <v>3.0175354492540133E-4</v>
      </c>
      <c r="I132" s="444">
        <v>803</v>
      </c>
      <c r="J132" s="443">
        <f t="shared" si="19"/>
        <v>3.3235172994662917E-4</v>
      </c>
      <c r="K132" s="444">
        <v>666</v>
      </c>
      <c r="L132" s="443">
        <f t="shared" si="20"/>
        <v>2.866174195394755E-4</v>
      </c>
      <c r="M132" s="442">
        <v>342</v>
      </c>
      <c r="N132" s="443">
        <f t="shared" si="21"/>
        <v>3.5024978339816027E-4</v>
      </c>
      <c r="O132" s="445">
        <v>340</v>
      </c>
      <c r="P132" s="443">
        <f t="shared" si="22"/>
        <v>2.8944521014999223E-4</v>
      </c>
    </row>
    <row r="133" spans="1:16" outlineLevel="1" x14ac:dyDescent="0.35">
      <c r="A133" s="383">
        <v>680</v>
      </c>
      <c r="B133" s="67" t="s">
        <v>451</v>
      </c>
      <c r="C133" s="442">
        <v>3440</v>
      </c>
      <c r="D133" s="443">
        <f t="shared" si="24"/>
        <v>1.4115374309772559E-3</v>
      </c>
      <c r="E133" s="444">
        <v>3733</v>
      </c>
      <c r="F133" s="443">
        <f t="shared" si="25"/>
        <v>1.46098984899713E-3</v>
      </c>
      <c r="G133" s="444">
        <v>3516</v>
      </c>
      <c r="H133" s="443">
        <f t="shared" si="18"/>
        <v>1.3637088225677519E-3</v>
      </c>
      <c r="I133" s="444">
        <v>3280</v>
      </c>
      <c r="J133" s="443">
        <f t="shared" si="19"/>
        <v>1.3575512754980619E-3</v>
      </c>
      <c r="K133" s="444">
        <v>2995</v>
      </c>
      <c r="L133" s="443">
        <f t="shared" si="20"/>
        <v>1.2889176749560499E-3</v>
      </c>
      <c r="M133" s="442">
        <v>1375</v>
      </c>
      <c r="N133" s="443">
        <f t="shared" si="21"/>
        <v>1.4081679888083929E-3</v>
      </c>
      <c r="O133" s="445">
        <v>1509</v>
      </c>
      <c r="P133" s="443">
        <f t="shared" si="22"/>
        <v>1.2846259474009949E-3</v>
      </c>
    </row>
    <row r="134" spans="1:16" outlineLevel="1" x14ac:dyDescent="0.35">
      <c r="A134" s="383">
        <v>690</v>
      </c>
      <c r="B134" s="67" t="s">
        <v>158</v>
      </c>
      <c r="C134" s="442">
        <v>3736</v>
      </c>
      <c r="D134" s="443">
        <f t="shared" si="24"/>
        <v>1.5329953029450661E-3</v>
      </c>
      <c r="E134" s="444">
        <v>3933</v>
      </c>
      <c r="F134" s="443">
        <f t="shared" si="25"/>
        <v>1.5392641511132368E-3</v>
      </c>
      <c r="G134" s="444">
        <v>3849</v>
      </c>
      <c r="H134" s="443">
        <f t="shared" si="18"/>
        <v>1.4928655455242541E-3</v>
      </c>
      <c r="I134" s="444">
        <v>3551</v>
      </c>
      <c r="J134" s="443">
        <f t="shared" si="19"/>
        <v>1.4697148107602493E-3</v>
      </c>
      <c r="K134" s="444">
        <v>3387</v>
      </c>
      <c r="L134" s="443">
        <f t="shared" si="20"/>
        <v>1.457617417387693E-3</v>
      </c>
      <c r="M134" s="442">
        <v>1525</v>
      </c>
      <c r="N134" s="443">
        <f t="shared" si="21"/>
        <v>1.5617863148602177E-3</v>
      </c>
      <c r="O134" s="445">
        <v>1554</v>
      </c>
      <c r="P134" s="443">
        <f t="shared" si="22"/>
        <v>1.3229348722737879E-3</v>
      </c>
    </row>
    <row r="135" spans="1:16" ht="15.5" x14ac:dyDescent="0.35">
      <c r="A135" s="383">
        <v>700</v>
      </c>
      <c r="B135" s="324" t="s">
        <v>423</v>
      </c>
      <c r="C135" s="424">
        <v>365337</v>
      </c>
      <c r="D135" s="425">
        <f t="shared" si="24"/>
        <v>0.14990896814562144</v>
      </c>
      <c r="E135" s="436">
        <v>392886</v>
      </c>
      <c r="F135" s="425">
        <f t="shared" si="25"/>
        <v>0.15376438730594333</v>
      </c>
      <c r="G135" s="436">
        <v>387250</v>
      </c>
      <c r="H135" s="425">
        <f t="shared" si="18"/>
        <v>0.15019802091563195</v>
      </c>
      <c r="I135" s="436">
        <v>361162</v>
      </c>
      <c r="J135" s="425">
        <f t="shared" si="19"/>
        <v>0.1494804676101924</v>
      </c>
      <c r="K135" s="436">
        <v>357598</v>
      </c>
      <c r="L135" s="425">
        <f t="shared" si="20"/>
        <v>0.15389461860732337</v>
      </c>
      <c r="M135" s="424">
        <v>152423</v>
      </c>
      <c r="N135" s="425">
        <f t="shared" si="21"/>
        <v>0.15609977407864847</v>
      </c>
      <c r="O135" s="431">
        <v>203365</v>
      </c>
      <c r="P135" s="425">
        <f t="shared" si="22"/>
        <v>0.17312654459456814</v>
      </c>
    </row>
    <row r="136" spans="1:16" outlineLevel="1" x14ac:dyDescent="0.35">
      <c r="A136" s="382" t="s">
        <v>491</v>
      </c>
      <c r="B136" s="446" t="s">
        <v>452</v>
      </c>
      <c r="C136" s="447">
        <v>19802</v>
      </c>
      <c r="D136" s="448">
        <f t="shared" si="24"/>
        <v>8.1253675023870986E-3</v>
      </c>
      <c r="E136" s="449">
        <v>20071</v>
      </c>
      <c r="F136" s="448">
        <f t="shared" si="25"/>
        <v>7.8552175888618805E-3</v>
      </c>
      <c r="G136" s="449">
        <v>21227</v>
      </c>
      <c r="H136" s="448">
        <f t="shared" si="18"/>
        <v>8.2330623369299416E-3</v>
      </c>
      <c r="I136" s="449">
        <v>18631</v>
      </c>
      <c r="J136" s="448">
        <f t="shared" si="19"/>
        <v>7.7111395773793879E-3</v>
      </c>
      <c r="K136" s="449">
        <v>19004</v>
      </c>
      <c r="L136" s="448">
        <f t="shared" si="20"/>
        <v>8.1784946560483369E-3</v>
      </c>
      <c r="M136" s="447">
        <v>9171</v>
      </c>
      <c r="N136" s="448">
        <f t="shared" si="21"/>
        <v>9.3922244548085617E-3</v>
      </c>
      <c r="O136" s="450">
        <v>11088</v>
      </c>
      <c r="P136" s="448">
        <f t="shared" si="22"/>
        <v>9.4393190886562159E-3</v>
      </c>
    </row>
    <row r="137" spans="1:16" outlineLevel="1" x14ac:dyDescent="0.35">
      <c r="A137" s="383">
        <v>710</v>
      </c>
      <c r="B137" s="446" t="s">
        <v>453</v>
      </c>
      <c r="C137" s="447">
        <v>2686</v>
      </c>
      <c r="D137" s="448">
        <f t="shared" si="24"/>
        <v>1.1021481219781713E-3</v>
      </c>
      <c r="E137" s="449">
        <v>2760</v>
      </c>
      <c r="F137" s="448">
        <f t="shared" si="25"/>
        <v>1.0801853692022714E-3</v>
      </c>
      <c r="G137" s="449">
        <v>2835</v>
      </c>
      <c r="H137" s="448">
        <f t="shared" si="18"/>
        <v>1.0995775062513017E-3</v>
      </c>
      <c r="I137" s="449">
        <v>2592</v>
      </c>
      <c r="J137" s="448">
        <f t="shared" si="19"/>
        <v>1.0727966177106636E-3</v>
      </c>
      <c r="K137" s="449">
        <v>2333</v>
      </c>
      <c r="L137" s="448">
        <f t="shared" si="20"/>
        <v>1.0040216813597543E-3</v>
      </c>
      <c r="M137" s="447">
        <v>1032</v>
      </c>
      <c r="N137" s="448">
        <f t="shared" si="21"/>
        <v>1.0568940832365538E-3</v>
      </c>
      <c r="O137" s="450">
        <v>1285</v>
      </c>
      <c r="P137" s="448">
        <f t="shared" si="22"/>
        <v>1.0939326324786471E-3</v>
      </c>
    </row>
    <row r="138" spans="1:16" outlineLevel="1" x14ac:dyDescent="0.35">
      <c r="A138" s="383">
        <v>720</v>
      </c>
      <c r="B138" s="446" t="s">
        <v>155</v>
      </c>
      <c r="C138" s="447">
        <v>11002</v>
      </c>
      <c r="D138" s="448">
        <f t="shared" si="24"/>
        <v>4.514457795235979E-3</v>
      </c>
      <c r="E138" s="449">
        <v>11267</v>
      </c>
      <c r="F138" s="448">
        <f t="shared" si="25"/>
        <v>4.4095828097108665E-3</v>
      </c>
      <c r="G138" s="449">
        <v>10865</v>
      </c>
      <c r="H138" s="448">
        <f t="shared" si="18"/>
        <v>4.2140774622294154E-3</v>
      </c>
      <c r="I138" s="449">
        <v>10143</v>
      </c>
      <c r="J138" s="448">
        <f t="shared" si="19"/>
        <v>4.1980617644441593E-3</v>
      </c>
      <c r="K138" s="449">
        <v>9164</v>
      </c>
      <c r="L138" s="448">
        <f t="shared" si="20"/>
        <v>3.9437868358254561E-3</v>
      </c>
      <c r="M138" s="447">
        <v>4616</v>
      </c>
      <c r="N138" s="448">
        <f t="shared" si="21"/>
        <v>4.7273479537014848E-3</v>
      </c>
      <c r="O138" s="450">
        <v>5378</v>
      </c>
      <c r="P138" s="448">
        <f t="shared" si="22"/>
        <v>4.578342177019583E-3</v>
      </c>
    </row>
    <row r="139" spans="1:16" outlineLevel="1" x14ac:dyDescent="0.35">
      <c r="A139" s="383">
        <v>730</v>
      </c>
      <c r="B139" s="446" t="s">
        <v>454</v>
      </c>
      <c r="C139" s="447">
        <v>4857</v>
      </c>
      <c r="D139" s="448">
        <f t="shared" si="24"/>
        <v>1.992975959958294E-3</v>
      </c>
      <c r="E139" s="449">
        <v>4787</v>
      </c>
      <c r="F139" s="448">
        <f t="shared" si="25"/>
        <v>1.8734954211490119E-3</v>
      </c>
      <c r="G139" s="449">
        <v>5026</v>
      </c>
      <c r="H139" s="448">
        <f t="shared" si="18"/>
        <v>1.9493744431813202E-3</v>
      </c>
      <c r="I139" s="449">
        <v>4944</v>
      </c>
      <c r="J139" s="448">
        <f t="shared" si="19"/>
        <v>2.0462602152629323E-3</v>
      </c>
      <c r="K139" s="449">
        <v>4940</v>
      </c>
      <c r="L139" s="448">
        <f t="shared" si="20"/>
        <v>2.1259610398273411E-3</v>
      </c>
      <c r="M139" s="447">
        <v>2557</v>
      </c>
      <c r="N139" s="448">
        <f t="shared" si="21"/>
        <v>2.6186803980967712E-3</v>
      </c>
      <c r="O139" s="450">
        <v>2699</v>
      </c>
      <c r="P139" s="448">
        <f t="shared" si="22"/>
        <v>2.2976841829259677E-3</v>
      </c>
    </row>
    <row r="140" spans="1:16" outlineLevel="1" x14ac:dyDescent="0.35">
      <c r="A140" s="382" t="s">
        <v>492</v>
      </c>
      <c r="B140" s="446" t="s">
        <v>455</v>
      </c>
      <c r="C140" s="447">
        <v>90126</v>
      </c>
      <c r="D140" s="448">
        <f t="shared" si="24"/>
        <v>3.6981460030307022E-2</v>
      </c>
      <c r="E140" s="449">
        <v>102775</v>
      </c>
      <c r="F140" s="448">
        <f t="shared" si="25"/>
        <v>4.0223206999914288E-2</v>
      </c>
      <c r="G140" s="449">
        <v>112030</v>
      </c>
      <c r="H140" s="448">
        <f t="shared" ref="H140:H157" si="26">G140/G$160</f>
        <v>4.3451734753203998E-2</v>
      </c>
      <c r="I140" s="449">
        <v>119800</v>
      </c>
      <c r="J140" s="448">
        <f t="shared" ref="J140:J157" si="27">I140/I$160</f>
        <v>4.958373256239873E-2</v>
      </c>
      <c r="K140" s="449">
        <v>130758</v>
      </c>
      <c r="L140" s="448">
        <f t="shared" ref="L140:L157" si="28">K140/K$160</f>
        <v>5.6272553369583693E-2</v>
      </c>
      <c r="M140" s="447">
        <v>59982</v>
      </c>
      <c r="N140" s="448">
        <f t="shared" ref="N140:N157" si="29">M140/M$160</f>
        <v>6.1428896221603656E-2</v>
      </c>
      <c r="O140" s="450">
        <v>98554</v>
      </c>
      <c r="P140" s="448">
        <f t="shared" ref="P140:P157" si="30">O140/O$160</f>
        <v>8.3899950709183324E-2</v>
      </c>
    </row>
    <row r="141" spans="1:16" outlineLevel="1" x14ac:dyDescent="0.35">
      <c r="A141" s="383">
        <v>750</v>
      </c>
      <c r="B141" s="446" t="s">
        <v>456</v>
      </c>
      <c r="C141" s="447">
        <v>18581</v>
      </c>
      <c r="D141" s="448">
        <f t="shared" si="24"/>
        <v>7.6243537805198809E-3</v>
      </c>
      <c r="E141" s="449">
        <v>19346</v>
      </c>
      <c r="F141" s="448">
        <f t="shared" si="25"/>
        <v>7.5714732436909932E-3</v>
      </c>
      <c r="G141" s="449">
        <v>20243</v>
      </c>
      <c r="H141" s="448">
        <f t="shared" si="26"/>
        <v>7.851410038463881E-3</v>
      </c>
      <c r="I141" s="449">
        <v>19160</v>
      </c>
      <c r="J141" s="448">
        <f t="shared" si="27"/>
        <v>7.9300861093118506E-3</v>
      </c>
      <c r="K141" s="449">
        <v>18570</v>
      </c>
      <c r="L141" s="448">
        <f t="shared" si="28"/>
        <v>7.9917199412133048E-3</v>
      </c>
      <c r="M141" s="447">
        <v>8731</v>
      </c>
      <c r="N141" s="448">
        <f t="shared" si="29"/>
        <v>8.9416106983898746E-3</v>
      </c>
      <c r="O141" s="450">
        <v>10079</v>
      </c>
      <c r="P141" s="448">
        <f t="shared" si="30"/>
        <v>8.5803478620640333E-3</v>
      </c>
    </row>
    <row r="142" spans="1:16" outlineLevel="1" x14ac:dyDescent="0.35">
      <c r="A142" s="383">
        <v>760</v>
      </c>
      <c r="B142" s="446" t="s">
        <v>457</v>
      </c>
      <c r="C142" s="447">
        <v>1438</v>
      </c>
      <c r="D142" s="448">
        <f t="shared" si="24"/>
        <v>5.9005547260037607E-4</v>
      </c>
      <c r="E142" s="449">
        <v>1377</v>
      </c>
      <c r="F142" s="448">
        <f t="shared" si="25"/>
        <v>5.3891857006939413E-4</v>
      </c>
      <c r="G142" s="449">
        <v>1398</v>
      </c>
      <c r="H142" s="448">
        <f t="shared" si="26"/>
        <v>5.4222552160117102E-4</v>
      </c>
      <c r="I142" s="449">
        <v>1410</v>
      </c>
      <c r="J142" s="448">
        <f t="shared" si="27"/>
        <v>5.8358149343056931E-4</v>
      </c>
      <c r="K142" s="449">
        <v>1473</v>
      </c>
      <c r="L142" s="448">
        <f t="shared" si="28"/>
        <v>6.3391510357604724E-4</v>
      </c>
      <c r="M142" s="447">
        <v>772</v>
      </c>
      <c r="N142" s="448">
        <f t="shared" si="29"/>
        <v>7.9062231808005768E-4</v>
      </c>
      <c r="O142" s="450">
        <v>841</v>
      </c>
      <c r="P142" s="448">
        <f t="shared" si="30"/>
        <v>7.1595124040042194E-4</v>
      </c>
    </row>
    <row r="143" spans="1:16" outlineLevel="1" x14ac:dyDescent="0.35">
      <c r="A143" s="383">
        <v>770</v>
      </c>
      <c r="B143" s="446" t="s">
        <v>458</v>
      </c>
      <c r="C143" s="447">
        <v>14021</v>
      </c>
      <c r="D143" s="448">
        <f t="shared" si="24"/>
        <v>5.7532460231779371E-3</v>
      </c>
      <c r="E143" s="449">
        <v>14428</v>
      </c>
      <c r="F143" s="448">
        <f t="shared" si="25"/>
        <v>5.6467081546559316E-3</v>
      </c>
      <c r="G143" s="449">
        <v>14116</v>
      </c>
      <c r="H143" s="448">
        <f t="shared" si="26"/>
        <v>5.4750039076696209E-3</v>
      </c>
      <c r="I143" s="449">
        <v>13215</v>
      </c>
      <c r="J143" s="448">
        <f t="shared" si="27"/>
        <v>5.4695244224716123E-3</v>
      </c>
      <c r="K143" s="449">
        <v>13047</v>
      </c>
      <c r="L143" s="448">
        <f t="shared" si="28"/>
        <v>5.614861070167473E-3</v>
      </c>
      <c r="M143" s="447">
        <v>5807</v>
      </c>
      <c r="N143" s="448">
        <f t="shared" si="29"/>
        <v>5.9470774625529728E-3</v>
      </c>
      <c r="O143" s="450">
        <v>6857</v>
      </c>
      <c r="P143" s="448">
        <f t="shared" si="30"/>
        <v>5.8374288411720491E-3</v>
      </c>
    </row>
    <row r="144" spans="1:16" outlineLevel="1" x14ac:dyDescent="0.35">
      <c r="A144" s="382" t="s">
        <v>493</v>
      </c>
      <c r="B144" s="446" t="s">
        <v>156</v>
      </c>
      <c r="C144" s="447">
        <v>47114</v>
      </c>
      <c r="D144" s="448">
        <f t="shared" si="24"/>
        <v>1.9332318175308845E-2</v>
      </c>
      <c r="E144" s="449">
        <v>49449</v>
      </c>
      <c r="F144" s="448">
        <f t="shared" si="25"/>
        <v>1.9352929826696782E-2</v>
      </c>
      <c r="G144" s="449">
        <v>47054</v>
      </c>
      <c r="H144" s="448">
        <f t="shared" si="26"/>
        <v>1.8250271597583335E-2</v>
      </c>
      <c r="I144" s="449">
        <v>42451</v>
      </c>
      <c r="J144" s="448">
        <f t="shared" si="27"/>
        <v>1.756994182810007E-2</v>
      </c>
      <c r="K144" s="449">
        <v>42276</v>
      </c>
      <c r="L144" s="448">
        <f t="shared" si="28"/>
        <v>1.8193750793469771E-2</v>
      </c>
      <c r="M144" s="447">
        <v>17386</v>
      </c>
      <c r="N144" s="448">
        <f t="shared" si="29"/>
        <v>1.780538811158016E-2</v>
      </c>
      <c r="O144" s="450">
        <v>19088</v>
      </c>
      <c r="P144" s="448">
        <f t="shared" si="30"/>
        <v>1.6249794621597209E-2</v>
      </c>
    </row>
    <row r="145" spans="1:16" outlineLevel="1" x14ac:dyDescent="0.35">
      <c r="A145" s="383">
        <v>790</v>
      </c>
      <c r="B145" s="446" t="s">
        <v>459</v>
      </c>
      <c r="C145" s="447">
        <v>155704</v>
      </c>
      <c r="D145" s="448">
        <f t="shared" si="24"/>
        <v>6.3890123300256577E-2</v>
      </c>
      <c r="E145" s="449">
        <v>166626</v>
      </c>
      <c r="F145" s="448">
        <f t="shared" si="25"/>
        <v>6.5212669321991906E-2</v>
      </c>
      <c r="G145" s="449">
        <v>152456</v>
      </c>
      <c r="H145" s="448">
        <f t="shared" si="26"/>
        <v>5.9131283348517978E-2</v>
      </c>
      <c r="I145" s="449">
        <v>128814</v>
      </c>
      <c r="J145" s="448">
        <f t="shared" si="27"/>
        <v>5.3314515244514436E-2</v>
      </c>
      <c r="K145" s="449">
        <v>116031</v>
      </c>
      <c r="L145" s="448">
        <f t="shared" si="28"/>
        <v>4.9934693403280606E-2</v>
      </c>
      <c r="M145" s="447">
        <v>42369</v>
      </c>
      <c r="N145" s="448">
        <f t="shared" si="29"/>
        <v>4.3391032376598401E-2</v>
      </c>
      <c r="O145" s="450">
        <v>47496</v>
      </c>
      <c r="P145" s="448">
        <f t="shared" si="30"/>
        <v>4.0433793239070676E-2</v>
      </c>
    </row>
    <row r="146" spans="1:16" ht="15.5" x14ac:dyDescent="0.35">
      <c r="A146" s="383">
        <v>800</v>
      </c>
      <c r="B146" s="283" t="s">
        <v>422</v>
      </c>
      <c r="C146" s="81">
        <v>944635</v>
      </c>
      <c r="D146" s="281">
        <f t="shared" si="24"/>
        <v>0.38761269218348837</v>
      </c>
      <c r="E146" s="336">
        <v>986030</v>
      </c>
      <c r="F146" s="281">
        <f t="shared" si="25"/>
        <v>0.38590405057772303</v>
      </c>
      <c r="G146" s="336">
        <v>990278</v>
      </c>
      <c r="H146" s="281">
        <f t="shared" si="26"/>
        <v>0.38408727115891589</v>
      </c>
      <c r="I146" s="336">
        <v>913719</v>
      </c>
      <c r="J146" s="281">
        <f t="shared" si="27"/>
        <v>0.37817694935878465</v>
      </c>
      <c r="K146" s="336">
        <v>858193</v>
      </c>
      <c r="L146" s="281">
        <f t="shared" si="28"/>
        <v>0.36932892361387554</v>
      </c>
      <c r="M146" s="81">
        <v>361171</v>
      </c>
      <c r="N146" s="281">
        <f t="shared" si="29"/>
        <v>0.36988322958975711</v>
      </c>
      <c r="O146" s="430">
        <v>479794</v>
      </c>
      <c r="P146" s="281">
        <f t="shared" si="30"/>
        <v>0.40845316223148637</v>
      </c>
    </row>
    <row r="147" spans="1:16" outlineLevel="1" x14ac:dyDescent="0.35">
      <c r="A147" s="383">
        <v>800</v>
      </c>
      <c r="B147" s="67" t="s">
        <v>150</v>
      </c>
      <c r="C147" s="442">
        <v>16197</v>
      </c>
      <c r="D147" s="443">
        <f t="shared" si="24"/>
        <v>6.6461255144007591E-3</v>
      </c>
      <c r="E147" s="444">
        <v>17240</v>
      </c>
      <c r="F147" s="443">
        <f t="shared" si="25"/>
        <v>6.7472448424083908E-3</v>
      </c>
      <c r="G147" s="444">
        <v>16788</v>
      </c>
      <c r="H147" s="443">
        <f t="shared" si="26"/>
        <v>6.5113605555368092E-3</v>
      </c>
      <c r="I147" s="444">
        <v>15702</v>
      </c>
      <c r="J147" s="443">
        <f t="shared" si="27"/>
        <v>6.498862843862978E-3</v>
      </c>
      <c r="K147" s="444">
        <v>15436</v>
      </c>
      <c r="L147" s="443">
        <f t="shared" si="28"/>
        <v>6.6429827147317481E-3</v>
      </c>
      <c r="M147" s="442">
        <v>7066</v>
      </c>
      <c r="N147" s="443">
        <f t="shared" si="29"/>
        <v>7.2364472792146211E-3</v>
      </c>
      <c r="O147" s="445">
        <v>7967</v>
      </c>
      <c r="P147" s="443">
        <f t="shared" si="30"/>
        <v>6.7823823213676113E-3</v>
      </c>
    </row>
    <row r="148" spans="1:16" outlineLevel="1" x14ac:dyDescent="0.35">
      <c r="A148" s="382" t="s">
        <v>494</v>
      </c>
      <c r="B148" s="67" t="s">
        <v>431</v>
      </c>
      <c r="C148" s="442">
        <v>242965</v>
      </c>
      <c r="D148" s="443">
        <f t="shared" si="24"/>
        <v>9.9695986022496783E-2</v>
      </c>
      <c r="E148" s="444">
        <v>232946</v>
      </c>
      <c r="F148" s="443">
        <f t="shared" si="25"/>
        <v>9.1168427903692867E-2</v>
      </c>
      <c r="G148" s="444">
        <v>225302</v>
      </c>
      <c r="H148" s="443">
        <f t="shared" si="26"/>
        <v>8.7385189175813324E-2</v>
      </c>
      <c r="I148" s="444">
        <v>204602</v>
      </c>
      <c r="J148" s="443">
        <f t="shared" si="27"/>
        <v>8.468222746019953E-2</v>
      </c>
      <c r="K148" s="444">
        <v>186450</v>
      </c>
      <c r="L148" s="443">
        <f t="shared" si="28"/>
        <v>8.0239966776479293E-2</v>
      </c>
      <c r="M148" s="442">
        <v>78217</v>
      </c>
      <c r="N148" s="443">
        <f t="shared" si="29"/>
        <v>8.0103764058637145E-2</v>
      </c>
      <c r="O148" s="445">
        <v>97366</v>
      </c>
      <c r="P148" s="443">
        <f>O148/O$160</f>
        <v>8.2888595092541595E-2</v>
      </c>
    </row>
    <row r="149" spans="1:16" outlineLevel="1" x14ac:dyDescent="0.35">
      <c r="A149" s="383">
        <v>820</v>
      </c>
      <c r="B149" s="67" t="s">
        <v>432</v>
      </c>
      <c r="C149" s="442">
        <v>92805</v>
      </c>
      <c r="D149" s="443">
        <f t="shared" si="24"/>
        <v>3.8080735837745412E-2</v>
      </c>
      <c r="E149" s="444">
        <v>91896</v>
      </c>
      <c r="F149" s="443">
        <f t="shared" si="25"/>
        <v>3.5965476336308672E-2</v>
      </c>
      <c r="G149" s="444">
        <v>90676</v>
      </c>
      <c r="H149" s="443">
        <f t="shared" si="26"/>
        <v>3.5169414446858213E-2</v>
      </c>
      <c r="I149" s="444">
        <v>85564</v>
      </c>
      <c r="J149" s="443">
        <f t="shared" si="27"/>
        <v>3.5413877236803712E-2</v>
      </c>
      <c r="K149" s="444">
        <v>80936</v>
      </c>
      <c r="L149" s="443">
        <f t="shared" si="28"/>
        <v>3.4831332534304794E-2</v>
      </c>
      <c r="M149" s="442">
        <v>34725</v>
      </c>
      <c r="N149" s="443">
        <f t="shared" si="29"/>
        <v>3.5562642480997414E-2</v>
      </c>
      <c r="O149" s="445">
        <v>43893</v>
      </c>
      <c r="P149" s="443">
        <f t="shared" si="30"/>
        <v>3.7366525320922377E-2</v>
      </c>
    </row>
    <row r="150" spans="1:16" outlineLevel="1" x14ac:dyDescent="0.35">
      <c r="A150" s="383">
        <v>830</v>
      </c>
      <c r="B150" s="67" t="s">
        <v>433</v>
      </c>
      <c r="C150" s="442">
        <v>31611</v>
      </c>
      <c r="D150" s="443">
        <f t="shared" si="24"/>
        <v>1.2970962130994777E-2</v>
      </c>
      <c r="E150" s="444">
        <v>33941</v>
      </c>
      <c r="F150" s="443">
        <f t="shared" si="25"/>
        <v>1.3283540440613873E-2</v>
      </c>
      <c r="G150" s="444">
        <v>33419</v>
      </c>
      <c r="H150" s="443">
        <f t="shared" si="26"/>
        <v>1.2961827400850882E-2</v>
      </c>
      <c r="I150" s="444">
        <v>31999</v>
      </c>
      <c r="J150" s="443">
        <f t="shared" si="27"/>
        <v>1.3243988800201978E-2</v>
      </c>
      <c r="K150" s="444">
        <v>30710</v>
      </c>
      <c r="L150" s="443">
        <f t="shared" si="28"/>
        <v>1.3216247678764705E-2</v>
      </c>
      <c r="M150" s="442">
        <v>13865</v>
      </c>
      <c r="N150" s="443">
        <f t="shared" si="29"/>
        <v>1.4199453938056994E-2</v>
      </c>
      <c r="O150" s="445">
        <v>16104</v>
      </c>
      <c r="P150" s="443">
        <f t="shared" si="30"/>
        <v>1.370948724781022E-2</v>
      </c>
    </row>
    <row r="151" spans="1:16" outlineLevel="1" x14ac:dyDescent="0.35">
      <c r="A151" s="383">
        <v>840</v>
      </c>
      <c r="B151" s="67" t="s">
        <v>434</v>
      </c>
      <c r="C151" s="442">
        <v>392482</v>
      </c>
      <c r="D151" s="443">
        <f t="shared" si="24"/>
        <v>0.16104739360023701</v>
      </c>
      <c r="E151" s="444">
        <v>427345</v>
      </c>
      <c r="F151" s="443">
        <f t="shared" si="25"/>
        <v>0.16725065818903792</v>
      </c>
      <c r="G151" s="444">
        <v>444688</v>
      </c>
      <c r="H151" s="443">
        <f t="shared" si="26"/>
        <v>0.17247581026450753</v>
      </c>
      <c r="I151" s="444">
        <v>415567</v>
      </c>
      <c r="J151" s="443">
        <f t="shared" si="27"/>
        <v>0.17199802161734851</v>
      </c>
      <c r="K151" s="444">
        <v>398773</v>
      </c>
      <c r="L151" s="443">
        <f t="shared" si="28"/>
        <v>0.17161454690993283</v>
      </c>
      <c r="M151" s="442">
        <v>171676</v>
      </c>
      <c r="N151" s="443">
        <f t="shared" si="29"/>
        <v>0.17581719828848702</v>
      </c>
      <c r="O151" s="445">
        <v>234358</v>
      </c>
      <c r="P151" s="443">
        <f t="shared" si="30"/>
        <v>0.19951117811862315</v>
      </c>
    </row>
    <row r="152" spans="1:16" outlineLevel="1" x14ac:dyDescent="0.35">
      <c r="A152" s="382" t="s">
        <v>495</v>
      </c>
      <c r="B152" s="67" t="s">
        <v>151</v>
      </c>
      <c r="C152" s="442">
        <v>16676</v>
      </c>
      <c r="D152" s="443">
        <f t="shared" si="24"/>
        <v>6.8426738950513712E-3</v>
      </c>
      <c r="E152" s="444">
        <v>19294</v>
      </c>
      <c r="F152" s="443">
        <f t="shared" si="25"/>
        <v>7.551121925140806E-3</v>
      </c>
      <c r="G152" s="444">
        <v>19387</v>
      </c>
      <c r="H152" s="443">
        <f t="shared" si="26"/>
        <v>7.5194035674405598E-3</v>
      </c>
      <c r="I152" s="444">
        <v>17513</v>
      </c>
      <c r="J152" s="443">
        <f t="shared" si="27"/>
        <v>7.2484132584748661E-3</v>
      </c>
      <c r="K152" s="444">
        <v>17524</v>
      </c>
      <c r="L152" s="443">
        <f t="shared" si="28"/>
        <v>7.5415670570717257E-3</v>
      </c>
      <c r="M152" s="442">
        <v>7332</v>
      </c>
      <c r="N152" s="443">
        <f t="shared" si="29"/>
        <v>7.5088637774131904E-3</v>
      </c>
      <c r="O152" s="445">
        <v>9694</v>
      </c>
      <c r="P152" s="443">
        <f t="shared" si="30"/>
        <v>8.2525937270412492E-3</v>
      </c>
    </row>
    <row r="153" spans="1:16" outlineLevel="1" x14ac:dyDescent="0.35">
      <c r="A153" s="383">
        <v>860</v>
      </c>
      <c r="B153" s="67" t="s">
        <v>152</v>
      </c>
      <c r="C153" s="442">
        <v>21498</v>
      </c>
      <c r="D153" s="443">
        <f t="shared" si="24"/>
        <v>8.8212882823107686E-3</v>
      </c>
      <c r="E153" s="444">
        <v>22070</v>
      </c>
      <c r="F153" s="443">
        <f t="shared" si="25"/>
        <v>8.6375692385123656E-3</v>
      </c>
      <c r="G153" s="444">
        <v>22948</v>
      </c>
      <c r="H153" s="443">
        <f t="shared" si="26"/>
        <v>8.9005660012186506E-3</v>
      </c>
      <c r="I153" s="444">
        <v>20750</v>
      </c>
      <c r="J153" s="443">
        <f t="shared" si="27"/>
        <v>8.5881673678612144E-3</v>
      </c>
      <c r="K153" s="444">
        <v>19203</v>
      </c>
      <c r="L153" s="443">
        <f t="shared" si="28"/>
        <v>8.2641355967215443E-3</v>
      </c>
      <c r="M153" s="442">
        <v>8657</v>
      </c>
      <c r="N153" s="443">
        <f t="shared" si="29"/>
        <v>8.8658256575376414E-3</v>
      </c>
      <c r="O153" s="445">
        <v>10256</v>
      </c>
      <c r="P153" s="443">
        <f t="shared" si="30"/>
        <v>8.7310296332303531E-3</v>
      </c>
    </row>
    <row r="154" spans="1:16" outlineLevel="1" x14ac:dyDescent="0.35">
      <c r="A154" s="383">
        <v>870</v>
      </c>
      <c r="B154" s="67" t="s">
        <v>153</v>
      </c>
      <c r="C154" s="442">
        <v>655</v>
      </c>
      <c r="D154" s="443">
        <f t="shared" si="24"/>
        <v>2.6876657479363444E-4</v>
      </c>
      <c r="E154" s="444">
        <v>737</v>
      </c>
      <c r="F154" s="443">
        <f t="shared" si="25"/>
        <v>2.8844080329785287E-4</v>
      </c>
      <c r="G154" s="444">
        <v>663</v>
      </c>
      <c r="H154" s="443">
        <f t="shared" si="26"/>
        <v>2.5714987183231503E-4</v>
      </c>
      <c r="I154" s="444">
        <v>694</v>
      </c>
      <c r="J154" s="443">
        <f t="shared" si="27"/>
        <v>2.8723798329135825E-4</v>
      </c>
      <c r="K154" s="444">
        <v>537</v>
      </c>
      <c r="L154" s="443">
        <f t="shared" si="28"/>
        <v>2.3110143287191946E-4</v>
      </c>
      <c r="M154" s="442">
        <v>322</v>
      </c>
      <c r="N154" s="443">
        <f t="shared" si="29"/>
        <v>3.2976733992458367E-4</v>
      </c>
      <c r="O154" s="445">
        <v>364</v>
      </c>
      <c r="P154" s="443">
        <f t="shared" si="30"/>
        <v>3.0987663674881519E-4</v>
      </c>
    </row>
    <row r="155" spans="1:16" outlineLevel="1" x14ac:dyDescent="0.35">
      <c r="A155" s="383">
        <v>880</v>
      </c>
      <c r="B155" s="67" t="s">
        <v>154</v>
      </c>
      <c r="C155" s="442">
        <v>1936</v>
      </c>
      <c r="D155" s="443">
        <f t="shared" si="24"/>
        <v>7.9440013557324632E-4</v>
      </c>
      <c r="E155" s="444">
        <v>1766</v>
      </c>
      <c r="F155" s="443">
        <f t="shared" si="25"/>
        <v>6.9116208768522144E-4</v>
      </c>
      <c r="G155" s="444">
        <v>1802</v>
      </c>
      <c r="H155" s="443">
        <f t="shared" si="26"/>
        <v>6.989201644673177E-4</v>
      </c>
      <c r="I155" s="444">
        <v>1846</v>
      </c>
      <c r="J155" s="443">
        <f t="shared" si="27"/>
        <v>7.6403648005165322E-4</v>
      </c>
      <c r="K155" s="444">
        <v>1884</v>
      </c>
      <c r="L155" s="443">
        <f t="shared" si="28"/>
        <v>8.1079161923779564E-4</v>
      </c>
      <c r="M155" s="442">
        <v>831</v>
      </c>
      <c r="N155" s="443">
        <f t="shared" si="29"/>
        <v>8.5104552632710867E-4</v>
      </c>
      <c r="O155" s="445">
        <v>1000</v>
      </c>
      <c r="P155" s="443">
        <f t="shared" si="30"/>
        <v>8.5130944161762416E-4</v>
      </c>
    </row>
    <row r="156" spans="1:16" outlineLevel="1" x14ac:dyDescent="0.35">
      <c r="A156" s="382" t="s">
        <v>496</v>
      </c>
      <c r="B156" s="67" t="s">
        <v>435</v>
      </c>
      <c r="C156" s="442">
        <v>127785</v>
      </c>
      <c r="D156" s="443">
        <f t="shared" si="24"/>
        <v>5.2434101923671116E-2</v>
      </c>
      <c r="E156" s="444">
        <v>138771</v>
      </c>
      <c r="F156" s="443">
        <f t="shared" si="25"/>
        <v>5.4311015894771157E-2</v>
      </c>
      <c r="G156" s="444">
        <v>134592</v>
      </c>
      <c r="H156" s="443">
        <f t="shared" si="26"/>
        <v>5.2202587556040639E-2</v>
      </c>
      <c r="I156" s="444">
        <v>119460</v>
      </c>
      <c r="J156" s="443">
        <f t="shared" si="27"/>
        <v>4.9443010783841002E-2</v>
      </c>
      <c r="K156" s="444">
        <v>106740</v>
      </c>
      <c r="L156" s="443">
        <f t="shared" si="28"/>
        <v>4.5936251293759188E-2</v>
      </c>
      <c r="M156" s="442">
        <v>38480</v>
      </c>
      <c r="N156" s="443">
        <f t="shared" si="29"/>
        <v>3.9408221243161422E-2</v>
      </c>
      <c r="O156" s="445">
        <v>58792</v>
      </c>
      <c r="P156" s="443">
        <f t="shared" si="30"/>
        <v>5.0050184691583358E-2</v>
      </c>
    </row>
    <row r="157" spans="1:16" ht="15.5" x14ac:dyDescent="0.35">
      <c r="A157" s="383">
        <v>900</v>
      </c>
      <c r="B157" s="324" t="s">
        <v>426</v>
      </c>
      <c r="C157" s="424">
        <v>280879</v>
      </c>
      <c r="D157" s="425">
        <f t="shared" si="24"/>
        <v>0.11525326223123855</v>
      </c>
      <c r="E157" s="436">
        <v>292553</v>
      </c>
      <c r="F157" s="425">
        <f t="shared" si="25"/>
        <v>0.1144969095348667</v>
      </c>
      <c r="G157" s="436">
        <v>298747</v>
      </c>
      <c r="H157" s="425">
        <f t="shared" si="26"/>
        <v>0.11587142196121963</v>
      </c>
      <c r="I157" s="436">
        <v>295842</v>
      </c>
      <c r="J157" s="425">
        <f t="shared" si="27"/>
        <v>0.12244533062374928</v>
      </c>
      <c r="K157" s="436">
        <v>280756</v>
      </c>
      <c r="L157" s="425">
        <f t="shared" si="28"/>
        <v>0.12082516552586335</v>
      </c>
      <c r="M157" s="424">
        <v>99755</v>
      </c>
      <c r="N157" s="425">
        <f t="shared" si="29"/>
        <v>0.10216130743533181</v>
      </c>
      <c r="O157" s="431">
        <v>99206</v>
      </c>
      <c r="P157" s="425">
        <f t="shared" si="30"/>
        <v>8.4455004465118028E-2</v>
      </c>
    </row>
    <row r="158" spans="1:16" ht="15.5" x14ac:dyDescent="0.35">
      <c r="B158" s="439" t="s">
        <v>53</v>
      </c>
      <c r="C158" s="81">
        <v>149843</v>
      </c>
      <c r="D158" s="427">
        <f>C158/C$161</f>
        <v>5.7866482638664958E-2</v>
      </c>
      <c r="E158" s="17">
        <v>187282</v>
      </c>
      <c r="F158" s="427">
        <f>E158/E$161</f>
        <v>6.823429968411733E-2</v>
      </c>
      <c r="G158" s="17">
        <v>202804</v>
      </c>
      <c r="H158" s="427">
        <f>G158/G$161</f>
        <v>7.2866155990859577E-2</v>
      </c>
      <c r="I158" s="17">
        <v>197419</v>
      </c>
      <c r="J158" s="427">
        <f>I158/I$161</f>
        <v>7.5473479780100466E-2</v>
      </c>
      <c r="K158" s="17">
        <v>190943</v>
      </c>
      <c r="L158" s="427">
        <f>K158/K$161</f>
        <v>7.5882687700791485E-2</v>
      </c>
      <c r="M158" s="437">
        <v>82470</v>
      </c>
      <c r="N158" s="427">
        <f>M158/M$161</f>
        <v>7.7829420785655301E-2</v>
      </c>
      <c r="O158" s="432">
        <v>116735</v>
      </c>
      <c r="P158" s="427">
        <f>O158/O$161</f>
        <v>9.0338672319073082E-2</v>
      </c>
    </row>
    <row r="159" spans="1:16" ht="16" thickBot="1" x14ac:dyDescent="0.4">
      <c r="B159" s="439" t="s">
        <v>137</v>
      </c>
      <c r="C159" s="81">
        <v>2559</v>
      </c>
      <c r="D159" s="427">
        <f>C159/C$161</f>
        <v>9.8823654806927006E-4</v>
      </c>
      <c r="E159" s="17">
        <v>2291</v>
      </c>
      <c r="F159" s="427">
        <f>E159/E$161</f>
        <v>8.3470264401444246E-4</v>
      </c>
      <c r="G159" s="17">
        <v>2173</v>
      </c>
      <c r="H159" s="427">
        <f>G159/G$161</f>
        <v>7.807447435363102E-4</v>
      </c>
      <c r="I159" s="17">
        <v>2206</v>
      </c>
      <c r="J159" s="427">
        <f>I159/I$161</f>
        <v>8.4335599103886475E-4</v>
      </c>
      <c r="K159" s="17">
        <v>1694</v>
      </c>
      <c r="L159" s="427">
        <f>K159/K$161</f>
        <v>6.7321280678077106E-4</v>
      </c>
      <c r="M159" s="437">
        <v>709</v>
      </c>
      <c r="N159" s="427">
        <f>M159/M$161</f>
        <v>6.6910463607408285E-4</v>
      </c>
      <c r="O159" s="432">
        <v>797</v>
      </c>
      <c r="P159" s="427">
        <f>O159/O$161</f>
        <v>6.1678092978370883E-4</v>
      </c>
    </row>
    <row r="160" spans="1:16" ht="15.5" x14ac:dyDescent="0.35">
      <c r="B160" s="440" t="s">
        <v>143</v>
      </c>
      <c r="C160" s="428">
        <f>SUM(C157,C146,C135,C123,C122,C111,C109,C110,C108,C124)</f>
        <v>2437059</v>
      </c>
      <c r="D160" s="154">
        <f>C160/C$160</f>
        <v>1</v>
      </c>
      <c r="E160" s="428">
        <f>SUM(E157,E146,E135,E123,E122,E111,E109,E110,E108,E124)</f>
        <v>2555117</v>
      </c>
      <c r="F160" s="154">
        <f t="shared" ref="F160:L160" si="31">SUM(F108:F157)</f>
        <v>1.7325746727057898</v>
      </c>
      <c r="G160" s="428">
        <f>SUM(G157,G146,G135,G123,G122,G111,G109,G110,G108,G124)</f>
        <v>2578263</v>
      </c>
      <c r="H160" s="154">
        <f t="shared" si="31"/>
        <v>1.729837879223338</v>
      </c>
      <c r="I160" s="428">
        <f>SUM(I157,I146,I135,I123,I122,I111,I109,I110,I108,I124)</f>
        <v>2416115</v>
      </c>
      <c r="J160" s="154">
        <f t="shared" si="31"/>
        <v>1.7242453277265362</v>
      </c>
      <c r="K160" s="428">
        <f>SUM(K157,K146,K135,K123,K122,K111,K109,K110,K108,K124)</f>
        <v>2323655</v>
      </c>
      <c r="L160" s="154">
        <f t="shared" si="31"/>
        <v>1.7252238391671741</v>
      </c>
      <c r="M160" s="428">
        <f>SUM(M157,M146,M135,M123,M122,M111,M109,M110,M108,M124)</f>
        <v>976446</v>
      </c>
      <c r="N160" s="154">
        <f>SUM(N108:N159)</f>
        <v>1.8184575195698949</v>
      </c>
      <c r="O160" s="433">
        <f>SUM(O157,O146,O135,O123,O122,O111,O109,O110,O108,O124)</f>
        <v>1174661</v>
      </c>
      <c r="P160" s="154">
        <f>SUM(P108:P157)</f>
        <v>1.772948110135605</v>
      </c>
    </row>
    <row r="161" spans="1:46" ht="16" thickBot="1" x14ac:dyDescent="0.4">
      <c r="B161" s="441" t="s">
        <v>144</v>
      </c>
      <c r="C161" s="429">
        <f>SUM(C160,C158:C159)</f>
        <v>2589461</v>
      </c>
      <c r="D161" s="155"/>
      <c r="E161" s="429">
        <f>SUM(E160,E158:E159)</f>
        <v>2744690</v>
      </c>
      <c r="F161" s="155"/>
      <c r="G161" s="429">
        <f>SUM(G160,G158:G159)</f>
        <v>2783240</v>
      </c>
      <c r="H161" s="155"/>
      <c r="I161" s="429">
        <f>SUM(I160,I158:I159)</f>
        <v>2615740</v>
      </c>
      <c r="J161" s="155"/>
      <c r="K161" s="429">
        <f>SUM(K160,K158:K159)</f>
        <v>2516292</v>
      </c>
      <c r="L161" s="155"/>
      <c r="M161" s="429">
        <f>SUM(M160,M158:M159)</f>
        <v>1059625</v>
      </c>
      <c r="N161" s="155"/>
      <c r="O161" s="434">
        <f>SUM(O160,O158:O159)</f>
        <v>1292193</v>
      </c>
      <c r="P161" s="155"/>
    </row>
    <row r="162" spans="1:46" x14ac:dyDescent="0.35">
      <c r="B162" s="3" t="s">
        <v>669</v>
      </c>
    </row>
    <row r="165" spans="1:46" x14ac:dyDescent="0.35">
      <c r="A165" s="379"/>
      <c r="B165" s="1043" t="s">
        <v>527</v>
      </c>
      <c r="C165" s="1043"/>
      <c r="D165" s="1043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379"/>
      <c r="AP165" s="379"/>
      <c r="AQ165" s="379"/>
      <c r="AR165" s="379"/>
      <c r="AS165" s="379"/>
      <c r="AT165" s="379"/>
    </row>
    <row r="166" spans="1:46" x14ac:dyDescent="0.35">
      <c r="A166" s="379"/>
      <c r="B166" s="1043"/>
      <c r="C166" s="1043"/>
      <c r="D166" s="1043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379"/>
      <c r="AP166" s="379"/>
      <c r="AQ166" s="379"/>
      <c r="AR166" s="379"/>
      <c r="AS166" s="379"/>
      <c r="AT166" s="379"/>
    </row>
    <row r="168" spans="1:46" ht="15" thickBot="1" x14ac:dyDescent="0.4"/>
    <row r="169" spans="1:46" ht="18.5" x14ac:dyDescent="0.45">
      <c r="B169" s="276" t="s">
        <v>135</v>
      </c>
      <c r="C169" s="1072">
        <v>2015</v>
      </c>
      <c r="D169" s="1073"/>
      <c r="E169" s="1070">
        <v>2016</v>
      </c>
      <c r="F169" s="1071"/>
      <c r="G169" s="1072">
        <v>2017</v>
      </c>
      <c r="H169" s="1073"/>
      <c r="I169" s="1070">
        <v>2018</v>
      </c>
      <c r="J169" s="1071"/>
      <c r="K169" s="1072">
        <v>2019</v>
      </c>
      <c r="L169" s="1073"/>
      <c r="M169" s="1072">
        <v>2020</v>
      </c>
      <c r="N169" s="1073"/>
      <c r="O169" s="1072">
        <v>2021</v>
      </c>
      <c r="P169" s="1073"/>
    </row>
    <row r="170" spans="1:46" ht="16" thickBot="1" x14ac:dyDescent="0.4">
      <c r="B170" s="146"/>
      <c r="C170" s="475" t="s">
        <v>3</v>
      </c>
      <c r="D170" s="464" t="s">
        <v>4</v>
      </c>
      <c r="E170" s="483" t="s">
        <v>3</v>
      </c>
      <c r="F170" s="482" t="s">
        <v>4</v>
      </c>
      <c r="G170" s="483" t="s">
        <v>3</v>
      </c>
      <c r="H170" s="482" t="s">
        <v>4</v>
      </c>
      <c r="I170" s="483" t="s">
        <v>3</v>
      </c>
      <c r="J170" s="482" t="s">
        <v>4</v>
      </c>
      <c r="K170" s="483" t="s">
        <v>3</v>
      </c>
      <c r="L170" s="482" t="s">
        <v>4</v>
      </c>
      <c r="M170" s="483" t="s">
        <v>3</v>
      </c>
      <c r="N170" s="482" t="s">
        <v>4</v>
      </c>
      <c r="O170" s="483" t="s">
        <v>3</v>
      </c>
      <c r="P170" s="482" t="s">
        <v>4</v>
      </c>
    </row>
    <row r="171" spans="1:46" ht="15.5" x14ac:dyDescent="0.35">
      <c r="B171" s="284" t="s">
        <v>387</v>
      </c>
      <c r="C171" s="459">
        <v>115452</v>
      </c>
      <c r="D171" s="460">
        <f>C171/C$180</f>
        <v>4.4668399463601592E-2</v>
      </c>
      <c r="E171" s="461">
        <v>128347</v>
      </c>
      <c r="F171" s="460">
        <f>E171/E$180</f>
        <v>4.685460786686628E-2</v>
      </c>
      <c r="G171" s="461">
        <v>130797</v>
      </c>
      <c r="H171" s="460">
        <f t="shared" ref="H171:H177" si="32">G171/G$180</f>
        <v>4.703814708604942E-2</v>
      </c>
      <c r="I171" s="461">
        <v>95116</v>
      </c>
      <c r="J171" s="460">
        <f t="shared" ref="J171:J177" si="33">I171/I$180</f>
        <v>3.6389610161055283E-2</v>
      </c>
      <c r="K171" s="461">
        <v>93702</v>
      </c>
      <c r="L171" s="460">
        <f t="shared" ref="L171:L177" si="34">K171/K$180</f>
        <v>3.7257049066128457E-2</v>
      </c>
      <c r="M171" s="459">
        <v>23342</v>
      </c>
      <c r="N171" s="460">
        <f t="shared" ref="N171:N177" si="35">M171/M$180</f>
        <v>2.2044400455960782E-2</v>
      </c>
      <c r="O171" s="461">
        <v>60082</v>
      </c>
      <c r="P171" s="460">
        <f t="shared" ref="P171:P177" si="36">O171/O$180</f>
        <v>4.6517029481741051E-2</v>
      </c>
    </row>
    <row r="172" spans="1:46" ht="15.5" x14ac:dyDescent="0.35">
      <c r="B172" s="487" t="s">
        <v>384</v>
      </c>
      <c r="C172" s="426">
        <v>344152</v>
      </c>
      <c r="D172" s="425">
        <f t="shared" ref="D172:F177" si="37">C172/C$180</f>
        <v>0.13315247039633279</v>
      </c>
      <c r="E172" s="436">
        <v>333611</v>
      </c>
      <c r="F172" s="425">
        <f t="shared" si="37"/>
        <v>0.12178868680275447</v>
      </c>
      <c r="G172" s="436">
        <v>343030</v>
      </c>
      <c r="H172" s="425">
        <f t="shared" si="32"/>
        <v>0.12336288748922018</v>
      </c>
      <c r="I172" s="488">
        <v>319253</v>
      </c>
      <c r="J172" s="425">
        <f t="shared" si="33"/>
        <v>0.12214025203695889</v>
      </c>
      <c r="K172" s="488">
        <v>299013</v>
      </c>
      <c r="L172" s="425">
        <f t="shared" si="34"/>
        <v>0.11889118708683133</v>
      </c>
      <c r="M172" s="436">
        <v>127061</v>
      </c>
      <c r="N172" s="425">
        <f t="shared" si="35"/>
        <v>0.11999758231234825</v>
      </c>
      <c r="O172" s="436">
        <v>142061</v>
      </c>
      <c r="P172" s="425">
        <f t="shared" si="36"/>
        <v>0.10998727947148255</v>
      </c>
    </row>
    <row r="173" spans="1:46" ht="15.5" x14ac:dyDescent="0.35">
      <c r="B173" s="285" t="s">
        <v>388</v>
      </c>
      <c r="C173" s="224">
        <v>470462</v>
      </c>
      <c r="D173" s="281">
        <f t="shared" si="37"/>
        <v>0.18202183200329949</v>
      </c>
      <c r="E173" s="17">
        <v>488888</v>
      </c>
      <c r="F173" s="281">
        <f t="shared" si="37"/>
        <v>0.17847441335455075</v>
      </c>
      <c r="G173" s="17">
        <v>465276</v>
      </c>
      <c r="H173" s="281">
        <f t="shared" si="32"/>
        <v>0.16732586315900769</v>
      </c>
      <c r="I173" s="24">
        <v>464691</v>
      </c>
      <c r="J173" s="281">
        <f t="shared" si="33"/>
        <v>0.17778212220184764</v>
      </c>
      <c r="K173" s="24">
        <v>453796</v>
      </c>
      <c r="L173" s="281">
        <f t="shared" si="34"/>
        <v>0.18043478087994738</v>
      </c>
      <c r="M173" s="17">
        <v>186173</v>
      </c>
      <c r="N173" s="281">
        <f t="shared" si="35"/>
        <v>0.17582350124614798</v>
      </c>
      <c r="O173" s="336">
        <v>217696</v>
      </c>
      <c r="P173" s="281">
        <f t="shared" si="36"/>
        <v>0.16854584151754434</v>
      </c>
    </row>
    <row r="174" spans="1:46" ht="15.5" x14ac:dyDescent="0.35">
      <c r="B174" s="487" t="s">
        <v>389</v>
      </c>
      <c r="C174" s="426">
        <v>531383</v>
      </c>
      <c r="D174" s="425">
        <f t="shared" si="37"/>
        <v>0.20559217780694145</v>
      </c>
      <c r="E174" s="436">
        <v>557823</v>
      </c>
      <c r="F174" s="425">
        <f t="shared" si="37"/>
        <v>0.20363995982858149</v>
      </c>
      <c r="G174" s="436">
        <v>547313</v>
      </c>
      <c r="H174" s="425">
        <f t="shared" si="32"/>
        <v>0.1968285923691443</v>
      </c>
      <c r="I174" s="488">
        <v>487199</v>
      </c>
      <c r="J174" s="425">
        <f t="shared" si="33"/>
        <v>0.18639326381319624</v>
      </c>
      <c r="K174" s="488">
        <v>446930</v>
      </c>
      <c r="L174" s="425">
        <f t="shared" si="34"/>
        <v>0.17770477619607683</v>
      </c>
      <c r="M174" s="436">
        <v>196099</v>
      </c>
      <c r="N174" s="425">
        <f t="shared" si="35"/>
        <v>0.18519770735213148</v>
      </c>
      <c r="O174" s="436">
        <v>228715</v>
      </c>
      <c r="P174" s="425">
        <f t="shared" si="36"/>
        <v>0.17707703468453787</v>
      </c>
    </row>
    <row r="175" spans="1:46" ht="15.5" x14ac:dyDescent="0.35">
      <c r="B175" s="285" t="s">
        <v>390</v>
      </c>
      <c r="C175" s="224">
        <v>482747</v>
      </c>
      <c r="D175" s="281">
        <f t="shared" si="37"/>
        <v>0.18677490070206906</v>
      </c>
      <c r="E175" s="17">
        <v>503877</v>
      </c>
      <c r="F175" s="281">
        <f t="shared" si="37"/>
        <v>0.18394632712983539</v>
      </c>
      <c r="G175" s="17">
        <v>517760</v>
      </c>
      <c r="H175" s="281">
        <f t="shared" si="32"/>
        <v>0.1862005323919734</v>
      </c>
      <c r="I175" s="24">
        <v>493690</v>
      </c>
      <c r="J175" s="281">
        <f t="shared" si="33"/>
        <v>0.18887659952491045</v>
      </c>
      <c r="K175" s="24">
        <v>469981</v>
      </c>
      <c r="L175" s="281">
        <f t="shared" si="34"/>
        <v>0.18687013273087147</v>
      </c>
      <c r="M175" s="17">
        <v>197353</v>
      </c>
      <c r="N175" s="281">
        <f t="shared" si="35"/>
        <v>0.18638199653779572</v>
      </c>
      <c r="O175" s="336">
        <v>234175</v>
      </c>
      <c r="P175" s="281">
        <f t="shared" si="36"/>
        <v>0.18130430709508188</v>
      </c>
    </row>
    <row r="176" spans="1:46" ht="15.5" x14ac:dyDescent="0.35">
      <c r="B176" s="487" t="s">
        <v>385</v>
      </c>
      <c r="C176" s="426">
        <v>494855</v>
      </c>
      <c r="D176" s="425">
        <f t="shared" si="37"/>
        <v>0.19145948806915919</v>
      </c>
      <c r="E176" s="436">
        <v>570021</v>
      </c>
      <c r="F176" s="425">
        <f t="shared" si="37"/>
        <v>0.2080929856629215</v>
      </c>
      <c r="G176" s="436">
        <v>607780</v>
      </c>
      <c r="H176" s="425">
        <f t="shared" si="32"/>
        <v>0.21857416481998146</v>
      </c>
      <c r="I176" s="488">
        <v>590545</v>
      </c>
      <c r="J176" s="425">
        <f t="shared" si="33"/>
        <v>0.22593151869885605</v>
      </c>
      <c r="K176" s="488">
        <v>587439</v>
      </c>
      <c r="L176" s="425">
        <f t="shared" si="34"/>
        <v>0.23357285486283574</v>
      </c>
      <c r="M176" s="436">
        <v>251884</v>
      </c>
      <c r="N176" s="425">
        <f t="shared" si="35"/>
        <v>0.23788157674788901</v>
      </c>
      <c r="O176" s="436">
        <v>306995</v>
      </c>
      <c r="P176" s="425">
        <f t="shared" si="36"/>
        <v>0.23768342374999324</v>
      </c>
    </row>
    <row r="177" spans="2:16" ht="15.5" x14ac:dyDescent="0.35">
      <c r="B177" s="285" t="s">
        <v>386</v>
      </c>
      <c r="C177" s="224">
        <v>145595</v>
      </c>
      <c r="D177" s="281">
        <f t="shared" si="37"/>
        <v>5.6330731558596421E-2</v>
      </c>
      <c r="E177" s="17">
        <v>156694</v>
      </c>
      <c r="F177" s="281">
        <f t="shared" si="37"/>
        <v>5.7203019354490132E-2</v>
      </c>
      <c r="G177" s="17">
        <v>168702</v>
      </c>
      <c r="H177" s="281">
        <f t="shared" si="32"/>
        <v>6.066981268462357E-2</v>
      </c>
      <c r="I177" s="24">
        <v>163329</v>
      </c>
      <c r="J177" s="281">
        <f t="shared" si="33"/>
        <v>6.2486633563175471E-2</v>
      </c>
      <c r="K177" s="24">
        <v>164153</v>
      </c>
      <c r="L177" s="281">
        <f t="shared" si="34"/>
        <v>6.5269219177308754E-2</v>
      </c>
      <c r="M177" s="17">
        <v>76951</v>
      </c>
      <c r="N177" s="281">
        <f t="shared" si="35"/>
        <v>7.2673235347726753E-2</v>
      </c>
      <c r="O177" s="336">
        <v>101889</v>
      </c>
      <c r="P177" s="281">
        <f t="shared" si="36"/>
        <v>7.8885083999619077E-2</v>
      </c>
    </row>
    <row r="178" spans="2:16" ht="16" thickBot="1" x14ac:dyDescent="0.4">
      <c r="B178" s="526" t="s">
        <v>53</v>
      </c>
      <c r="C178" s="522">
        <v>3544</v>
      </c>
      <c r="D178" s="523">
        <f>C178/C$179</f>
        <v>1.3692966899648018E-3</v>
      </c>
      <c r="E178" s="527">
        <f>4182+1247</f>
        <v>5429</v>
      </c>
      <c r="F178" s="523">
        <f>E178/E$179</f>
        <v>1.9780011586007893E-3</v>
      </c>
      <c r="G178" s="527">
        <f>2429+151</f>
        <v>2580</v>
      </c>
      <c r="H178" s="523">
        <f>G178/G$179</f>
        <v>9.269778581637646E-4</v>
      </c>
      <c r="I178" s="528">
        <f>1748+164</f>
        <v>1912</v>
      </c>
      <c r="J178" s="523">
        <f>I178/I$179</f>
        <v>7.3096089626816169E-4</v>
      </c>
      <c r="K178" s="528">
        <f>1175+92</f>
        <v>1267</v>
      </c>
      <c r="L178" s="523">
        <f>K178/K$179</f>
        <v>5.0352087068177205E-4</v>
      </c>
      <c r="M178" s="527">
        <f>449+311</f>
        <v>760</v>
      </c>
      <c r="N178" s="523">
        <f>M178/M$179</f>
        <v>7.1723622458176161E-4</v>
      </c>
      <c r="O178" s="527">
        <f>506+69</f>
        <v>575</v>
      </c>
      <c r="P178" s="523">
        <f>O178/O$179</f>
        <v>4.4498168997080922E-4</v>
      </c>
    </row>
    <row r="179" spans="2:16" ht="15.5" x14ac:dyDescent="0.35">
      <c r="B179" s="423" t="s">
        <v>23</v>
      </c>
      <c r="C179" s="524">
        <f t="shared" ref="C179:K179" si="38">SUM(C171:C178)</f>
        <v>2588190</v>
      </c>
      <c r="D179" s="525"/>
      <c r="E179" s="524">
        <f t="shared" si="38"/>
        <v>2744690</v>
      </c>
      <c r="F179" s="525"/>
      <c r="G179" s="524">
        <f t="shared" si="38"/>
        <v>2783238</v>
      </c>
      <c r="H179" s="525"/>
      <c r="I179" s="529">
        <f t="shared" si="38"/>
        <v>2615735</v>
      </c>
      <c r="J179" s="525"/>
      <c r="K179" s="529">
        <f t="shared" si="38"/>
        <v>2516281</v>
      </c>
      <c r="L179" s="525"/>
      <c r="M179" s="529">
        <f>SUM(M171:M178)</f>
        <v>1059623</v>
      </c>
      <c r="N179" s="525"/>
      <c r="O179" s="529">
        <f>SUM(O171:O178)</f>
        <v>1292188</v>
      </c>
      <c r="P179" s="525"/>
    </row>
    <row r="180" spans="2:16" ht="16" thickBot="1" x14ac:dyDescent="0.4">
      <c r="B180" s="484" t="s">
        <v>148</v>
      </c>
      <c r="C180" s="485">
        <f>C179-C178</f>
        <v>2584646</v>
      </c>
      <c r="D180" s="486">
        <f>SUM(D171:D177)</f>
        <v>1</v>
      </c>
      <c r="E180" s="485">
        <f t="shared" ref="E180:O180" si="39">E179-E178</f>
        <v>2739261</v>
      </c>
      <c r="F180" s="486">
        <f>SUM(F171:F177)</f>
        <v>1</v>
      </c>
      <c r="G180" s="485">
        <f t="shared" si="39"/>
        <v>2780658</v>
      </c>
      <c r="H180" s="486">
        <f>SUM(H171:H177)</f>
        <v>1</v>
      </c>
      <c r="I180" s="485">
        <f t="shared" si="39"/>
        <v>2613823</v>
      </c>
      <c r="J180" s="486">
        <f>SUM(J171:J177)</f>
        <v>1</v>
      </c>
      <c r="K180" s="485">
        <f t="shared" si="39"/>
        <v>2515014</v>
      </c>
      <c r="L180" s="486">
        <f>SUM(L171:L177)</f>
        <v>1</v>
      </c>
      <c r="M180" s="485">
        <f t="shared" si="39"/>
        <v>1058863</v>
      </c>
      <c r="N180" s="486">
        <f>SUM(N171:N177)</f>
        <v>1</v>
      </c>
      <c r="O180" s="485">
        <f t="shared" si="39"/>
        <v>1291613</v>
      </c>
      <c r="P180" s="486">
        <f>SUM(P171:P177)</f>
        <v>1</v>
      </c>
    </row>
    <row r="181" spans="2:16" ht="15" thickBot="1" x14ac:dyDescent="0.4"/>
    <row r="182" spans="2:16" ht="18.5" x14ac:dyDescent="0.45">
      <c r="B182" s="277" t="s">
        <v>138</v>
      </c>
      <c r="C182" s="1074">
        <v>2015</v>
      </c>
      <c r="D182" s="1075"/>
      <c r="E182" s="1076">
        <v>2016</v>
      </c>
      <c r="F182" s="1077"/>
      <c r="G182" s="1074">
        <v>2017</v>
      </c>
      <c r="H182" s="1075"/>
      <c r="I182" s="1076">
        <v>2018</v>
      </c>
      <c r="J182" s="1077"/>
      <c r="K182" s="1074">
        <v>2019</v>
      </c>
      <c r="L182" s="1075"/>
      <c r="M182" s="1074">
        <v>2020</v>
      </c>
      <c r="N182" s="1075"/>
      <c r="O182" s="1074">
        <v>2021</v>
      </c>
      <c r="P182" s="1075"/>
    </row>
    <row r="183" spans="2:16" ht="16" thickBot="1" x14ac:dyDescent="0.4">
      <c r="B183" s="146"/>
      <c r="C183" s="468" t="s">
        <v>3</v>
      </c>
      <c r="D183" s="469" t="s">
        <v>4</v>
      </c>
      <c r="E183" s="470" t="s">
        <v>3</v>
      </c>
      <c r="F183" s="471" t="s">
        <v>4</v>
      </c>
      <c r="G183" s="470" t="s">
        <v>3</v>
      </c>
      <c r="H183" s="471" t="s">
        <v>4</v>
      </c>
      <c r="I183" s="470" t="s">
        <v>3</v>
      </c>
      <c r="J183" s="471" t="s">
        <v>4</v>
      </c>
      <c r="K183" s="470" t="s">
        <v>3</v>
      </c>
      <c r="L183" s="471" t="s">
        <v>4</v>
      </c>
      <c r="M183" s="470" t="s">
        <v>3</v>
      </c>
      <c r="N183" s="471" t="s">
        <v>4</v>
      </c>
      <c r="O183" s="470" t="s">
        <v>3</v>
      </c>
      <c r="P183" s="471" t="s">
        <v>4</v>
      </c>
    </row>
    <row r="184" spans="2:16" ht="15.5" x14ac:dyDescent="0.35">
      <c r="B184" s="282" t="s">
        <v>387</v>
      </c>
      <c r="C184" s="459">
        <v>121557</v>
      </c>
      <c r="D184" s="460">
        <f>C184/C$193</f>
        <v>0.18197918475624728</v>
      </c>
      <c r="E184" s="461">
        <v>139645</v>
      </c>
      <c r="F184" s="460">
        <f>E184/E$193</f>
        <v>0.17020993920246505</v>
      </c>
      <c r="G184" s="461">
        <v>140807</v>
      </c>
      <c r="H184" s="460">
        <f t="shared" ref="H184:H190" si="40">G184/G$193</f>
        <v>0.14300658427269838</v>
      </c>
      <c r="I184" s="461">
        <v>148535</v>
      </c>
      <c r="J184" s="460">
        <f t="shared" ref="J184:J190" si="41">I184/I$193</f>
        <v>0.14080081142824644</v>
      </c>
      <c r="K184" s="461">
        <v>171699</v>
      </c>
      <c r="L184" s="460">
        <f t="shared" ref="L184:L190" si="42">K184/K$193</f>
        <v>0.14321557113484612</v>
      </c>
      <c r="M184" s="459">
        <v>178125</v>
      </c>
      <c r="N184" s="460">
        <f t="shared" ref="N184:N190" si="43">M184/M$193</f>
        <v>0.10648759811804655</v>
      </c>
      <c r="O184" s="461">
        <v>153431</v>
      </c>
      <c r="P184" s="460">
        <f t="shared" ref="P184:P190" si="44">O184/O$193</f>
        <v>9.8403857883256576E-2</v>
      </c>
    </row>
    <row r="185" spans="2:16" ht="15.5" x14ac:dyDescent="0.35">
      <c r="B185" s="324" t="s">
        <v>384</v>
      </c>
      <c r="C185" s="426">
        <v>160990</v>
      </c>
      <c r="D185" s="425">
        <f t="shared" ref="D185:F190" si="45">C185/C$193</f>
        <v>0.24101309635733234</v>
      </c>
      <c r="E185" s="436">
        <v>201113</v>
      </c>
      <c r="F185" s="425">
        <f t="shared" si="45"/>
        <v>0.24513180925078129</v>
      </c>
      <c r="G185" s="436">
        <v>228767</v>
      </c>
      <c r="H185" s="425">
        <f t="shared" si="40"/>
        <v>0.23234063124924464</v>
      </c>
      <c r="I185" s="436">
        <v>224290</v>
      </c>
      <c r="J185" s="425">
        <f t="shared" si="41"/>
        <v>0.2126112633065701</v>
      </c>
      <c r="K185" s="488">
        <v>240951</v>
      </c>
      <c r="L185" s="425">
        <f t="shared" si="42"/>
        <v>0.20097924321348587</v>
      </c>
      <c r="M185" s="436">
        <v>300195</v>
      </c>
      <c r="N185" s="425">
        <f t="shared" si="43"/>
        <v>0.17946410956938658</v>
      </c>
      <c r="O185" s="436">
        <v>248539</v>
      </c>
      <c r="P185" s="425">
        <f t="shared" si="44"/>
        <v>0.15940192291288399</v>
      </c>
    </row>
    <row r="186" spans="2:16" ht="15.5" x14ac:dyDescent="0.35">
      <c r="B186" s="283" t="s">
        <v>388</v>
      </c>
      <c r="C186" s="224">
        <v>163257</v>
      </c>
      <c r="D186" s="281">
        <f t="shared" si="45"/>
        <v>0.24440695118957081</v>
      </c>
      <c r="E186" s="17">
        <v>203058</v>
      </c>
      <c r="F186" s="281">
        <f t="shared" si="45"/>
        <v>0.24750252307332271</v>
      </c>
      <c r="G186" s="17">
        <v>238819</v>
      </c>
      <c r="H186" s="281">
        <f t="shared" si="40"/>
        <v>0.24254965626298092</v>
      </c>
      <c r="I186" s="17">
        <v>245087</v>
      </c>
      <c r="J186" s="281">
        <f t="shared" si="41"/>
        <v>0.23232536755993288</v>
      </c>
      <c r="K186" s="24">
        <v>254036</v>
      </c>
      <c r="L186" s="281">
        <f t="shared" si="42"/>
        <v>0.21189355109122227</v>
      </c>
      <c r="M186" s="17">
        <v>357943</v>
      </c>
      <c r="N186" s="281">
        <f t="shared" si="43"/>
        <v>0.21398731415111824</v>
      </c>
      <c r="O186" s="336">
        <v>325836</v>
      </c>
      <c r="P186" s="281">
        <f t="shared" si="44"/>
        <v>0.20897680023755819</v>
      </c>
    </row>
    <row r="187" spans="2:16" ht="15.5" x14ac:dyDescent="0.35">
      <c r="B187" s="324" t="s">
        <v>389</v>
      </c>
      <c r="C187" s="426">
        <v>113698</v>
      </c>
      <c r="D187" s="425">
        <f t="shared" si="45"/>
        <v>0.17021372153323791</v>
      </c>
      <c r="E187" s="436">
        <v>145494</v>
      </c>
      <c r="F187" s="425">
        <f t="shared" si="45"/>
        <v>0.17733914493410757</v>
      </c>
      <c r="G187" s="436">
        <v>193931</v>
      </c>
      <c r="H187" s="425">
        <f t="shared" si="40"/>
        <v>0.19696044866085258</v>
      </c>
      <c r="I187" s="436">
        <v>217133</v>
      </c>
      <c r="J187" s="425">
        <f t="shared" si="41"/>
        <v>0.20582692690510271</v>
      </c>
      <c r="K187" s="488">
        <v>246885</v>
      </c>
      <c r="L187" s="425">
        <f t="shared" si="42"/>
        <v>0.20592884221589228</v>
      </c>
      <c r="M187" s="436">
        <v>352726</v>
      </c>
      <c r="N187" s="425">
        <f t="shared" si="43"/>
        <v>0.21086846054055347</v>
      </c>
      <c r="O187" s="436">
        <v>333400</v>
      </c>
      <c r="P187" s="425">
        <f t="shared" si="44"/>
        <v>0.21382801531814133</v>
      </c>
    </row>
    <row r="188" spans="2:16" ht="15.5" x14ac:dyDescent="0.35">
      <c r="B188" s="283" t="s">
        <v>390</v>
      </c>
      <c r="C188" s="224">
        <v>55413</v>
      </c>
      <c r="D188" s="281">
        <f t="shared" si="45"/>
        <v>8.295707005682873E-2</v>
      </c>
      <c r="E188" s="17">
        <v>70324</v>
      </c>
      <c r="F188" s="281">
        <f t="shared" si="45"/>
        <v>8.5716235915887812E-2</v>
      </c>
      <c r="G188" s="17">
        <v>98573</v>
      </c>
      <c r="H188" s="281">
        <f t="shared" si="40"/>
        <v>0.10011283552318206</v>
      </c>
      <c r="I188" s="17">
        <v>123012</v>
      </c>
      <c r="J188" s="281">
        <f t="shared" si="41"/>
        <v>0.11660678907605244</v>
      </c>
      <c r="K188" s="24">
        <v>164066</v>
      </c>
      <c r="L188" s="281">
        <f t="shared" si="42"/>
        <v>0.13684882203046997</v>
      </c>
      <c r="M188" s="17">
        <v>273469</v>
      </c>
      <c r="N188" s="281">
        <f t="shared" si="43"/>
        <v>0.16348663561961585</v>
      </c>
      <c r="O188" s="336">
        <v>274265</v>
      </c>
      <c r="P188" s="281">
        <f t="shared" si="44"/>
        <v>0.17590144157537502</v>
      </c>
    </row>
    <row r="189" spans="2:16" ht="15.5" x14ac:dyDescent="0.35">
      <c r="B189" s="324" t="s">
        <v>385</v>
      </c>
      <c r="C189" s="426">
        <v>39843</v>
      </c>
      <c r="D189" s="425">
        <f t="shared" si="45"/>
        <v>5.9647709784242456E-2</v>
      </c>
      <c r="E189" s="436">
        <v>45279</v>
      </c>
      <c r="F189" s="425">
        <f t="shared" si="45"/>
        <v>5.5189486463163129E-2</v>
      </c>
      <c r="G189" s="436">
        <v>64736</v>
      </c>
      <c r="H189" s="425">
        <f t="shared" si="40"/>
        <v>6.5747258584284887E-2</v>
      </c>
      <c r="I189" s="436">
        <v>76060</v>
      </c>
      <c r="J189" s="425">
        <f t="shared" si="41"/>
        <v>7.2099570587621925E-2</v>
      </c>
      <c r="K189" s="488">
        <v>95664</v>
      </c>
      <c r="L189" s="425">
        <f t="shared" si="42"/>
        <v>7.979414205699463E-2</v>
      </c>
      <c r="M189" s="436">
        <v>165810</v>
      </c>
      <c r="N189" s="425">
        <f t="shared" si="43"/>
        <v>9.9125381860790437E-2</v>
      </c>
      <c r="O189" s="436">
        <v>180317</v>
      </c>
      <c r="P189" s="425">
        <f t="shared" si="44"/>
        <v>0.11564734924451496</v>
      </c>
    </row>
    <row r="190" spans="2:16" ht="15.5" x14ac:dyDescent="0.35">
      <c r="B190" s="283" t="s">
        <v>386</v>
      </c>
      <c r="C190" s="224">
        <v>13214</v>
      </c>
      <c r="D190" s="281">
        <f t="shared" si="45"/>
        <v>1.9782266322540466E-2</v>
      </c>
      <c r="E190" s="17">
        <v>15515</v>
      </c>
      <c r="F190" s="281">
        <f t="shared" si="45"/>
        <v>1.8910861160272442E-2</v>
      </c>
      <c r="G190" s="17">
        <v>18986</v>
      </c>
      <c r="H190" s="281">
        <f t="shared" si="40"/>
        <v>1.9282585446756564E-2</v>
      </c>
      <c r="I190" s="17">
        <v>20813</v>
      </c>
      <c r="J190" s="281">
        <f t="shared" si="41"/>
        <v>1.9729271136473509E-2</v>
      </c>
      <c r="K190" s="24">
        <v>25584</v>
      </c>
      <c r="L190" s="281">
        <f t="shared" si="42"/>
        <v>2.133982825708888E-2</v>
      </c>
      <c r="M190" s="17">
        <v>44462</v>
      </c>
      <c r="N190" s="281">
        <f t="shared" si="43"/>
        <v>2.6580500140488902E-2</v>
      </c>
      <c r="O190" s="336">
        <v>43409</v>
      </c>
      <c r="P190" s="281">
        <f t="shared" si="44"/>
        <v>2.7840612828269936E-2</v>
      </c>
    </row>
    <row r="191" spans="2:16" ht="16" thickBot="1" x14ac:dyDescent="0.4">
      <c r="B191" s="521" t="s">
        <v>53</v>
      </c>
      <c r="C191" s="522">
        <f>34+1145</f>
        <v>1179</v>
      </c>
      <c r="D191" s="523">
        <f>C191/C$192</f>
        <v>1.7619341523811517E-3</v>
      </c>
      <c r="E191" s="527">
        <f>618+1341</f>
        <v>1959</v>
      </c>
      <c r="F191" s="523">
        <f>E191/E$192</f>
        <v>2.382090183818567E-3</v>
      </c>
      <c r="G191" s="527">
        <f>812+1736</f>
        <v>2548</v>
      </c>
      <c r="H191" s="523">
        <f>G191/G$192</f>
        <v>2.5811235586278717E-3</v>
      </c>
      <c r="I191" s="528">
        <f>2186+1511</f>
        <v>3697</v>
      </c>
      <c r="J191" s="523">
        <f>I191/I$192</f>
        <v>3.4922593132425302E-3</v>
      </c>
      <c r="K191" s="528">
        <f>1985+361</f>
        <v>2346</v>
      </c>
      <c r="L191" s="523">
        <f>K191/K$192</f>
        <v>1.95299655103806E-3</v>
      </c>
      <c r="M191" s="527">
        <f>1976+1113</f>
        <v>3089</v>
      </c>
      <c r="N191" s="523">
        <f>M191/M$192</f>
        <v>1.8432778241564275E-3</v>
      </c>
      <c r="O191" s="527">
        <f>1935+27</f>
        <v>1962</v>
      </c>
      <c r="P191" s="523">
        <f>O191/O$192</f>
        <v>1.2567586005012943E-3</v>
      </c>
    </row>
    <row r="192" spans="2:16" ht="15.5" x14ac:dyDescent="0.35">
      <c r="B192" s="440" t="s">
        <v>23</v>
      </c>
      <c r="C192" s="524">
        <f>SUM(C184:C191)</f>
        <v>669151</v>
      </c>
      <c r="D192" s="525"/>
      <c r="E192" s="524">
        <f>SUM(E184:E191)</f>
        <v>822387</v>
      </c>
      <c r="F192" s="525"/>
      <c r="G192" s="524">
        <f>SUM(G184:G191)</f>
        <v>987167</v>
      </c>
      <c r="H192" s="525"/>
      <c r="I192" s="529">
        <f>SUM(I184:I191)</f>
        <v>1058627</v>
      </c>
      <c r="J192" s="525"/>
      <c r="K192" s="529">
        <f>SUM(K184:K191)</f>
        <v>1201231</v>
      </c>
      <c r="L192" s="525"/>
      <c r="M192" s="529">
        <f>SUM(M184:M191)</f>
        <v>1675819</v>
      </c>
      <c r="N192" s="525"/>
      <c r="O192" s="529">
        <f>SUM(O184:O191)</f>
        <v>1561159</v>
      </c>
      <c r="P192" s="525"/>
    </row>
    <row r="193" spans="1:46" ht="16" thickBot="1" x14ac:dyDescent="0.4">
      <c r="B193" s="489" t="s">
        <v>148</v>
      </c>
      <c r="C193" s="485">
        <f>C192-C191</f>
        <v>667972</v>
      </c>
      <c r="D193" s="486">
        <f>SUM(D184:D190)</f>
        <v>1</v>
      </c>
      <c r="E193" s="485">
        <f>E192-E191</f>
        <v>820428</v>
      </c>
      <c r="F193" s="486">
        <f>SUM(F184:F190)</f>
        <v>0.99999999999999989</v>
      </c>
      <c r="G193" s="485">
        <f>G192-G191</f>
        <v>984619</v>
      </c>
      <c r="H193" s="486">
        <f>SUM(H184:H190)</f>
        <v>1.0000000000000002</v>
      </c>
      <c r="I193" s="485">
        <f>I192-I191</f>
        <v>1054930</v>
      </c>
      <c r="J193" s="486">
        <f>SUM(J184:J190)</f>
        <v>1.0000000000000002</v>
      </c>
      <c r="K193" s="485">
        <f>K192-K191</f>
        <v>1198885</v>
      </c>
      <c r="L193" s="486">
        <f>SUM(L184:L190)</f>
        <v>1</v>
      </c>
      <c r="M193" s="485">
        <f>M192-M191</f>
        <v>1672730</v>
      </c>
      <c r="N193" s="486">
        <f>SUM(N184:N190)</f>
        <v>1</v>
      </c>
      <c r="O193" s="485">
        <f>O192-O191</f>
        <v>1559197</v>
      </c>
      <c r="P193" s="486">
        <f>SUM(P184:P190)</f>
        <v>0.99999999999999989</v>
      </c>
    </row>
    <row r="197" spans="1:46" ht="14.5" customHeight="1" x14ac:dyDescent="0.35">
      <c r="A197" s="379"/>
      <c r="B197" s="1043" t="s">
        <v>529</v>
      </c>
      <c r="C197" s="1043"/>
      <c r="D197" s="1043"/>
      <c r="E197" s="379"/>
      <c r="F197" s="379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79"/>
      <c r="R197" s="379"/>
      <c r="S197" s="379"/>
      <c r="T197" s="379"/>
      <c r="U197" s="379"/>
      <c r="V197" s="379"/>
      <c r="W197" s="379"/>
      <c r="X197" s="379"/>
      <c r="Y197" s="379"/>
      <c r="Z197" s="379"/>
      <c r="AA197" s="379"/>
      <c r="AB197" s="379"/>
      <c r="AC197" s="379"/>
      <c r="AD197" s="379"/>
      <c r="AE197" s="379"/>
      <c r="AF197" s="379"/>
      <c r="AG197" s="379"/>
      <c r="AH197" s="379"/>
      <c r="AI197" s="379"/>
      <c r="AJ197" s="379"/>
      <c r="AK197" s="379"/>
      <c r="AL197" s="379"/>
      <c r="AM197" s="379"/>
      <c r="AN197" s="379"/>
      <c r="AO197" s="379"/>
      <c r="AP197" s="379"/>
      <c r="AQ197" s="379"/>
      <c r="AR197" s="379"/>
      <c r="AS197" s="379"/>
      <c r="AT197" s="379"/>
    </row>
    <row r="198" spans="1:46" ht="14.5" customHeight="1" x14ac:dyDescent="0.35">
      <c r="A198" s="379"/>
      <c r="B198" s="1043"/>
      <c r="C198" s="1043"/>
      <c r="D198" s="1043"/>
      <c r="E198" s="379"/>
      <c r="F198" s="379"/>
      <c r="G198" s="379"/>
      <c r="H198" s="379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79"/>
      <c r="T198" s="379"/>
      <c r="U198" s="379"/>
      <c r="V198" s="379"/>
      <c r="W198" s="379"/>
      <c r="X198" s="379"/>
      <c r="Y198" s="379"/>
      <c r="Z198" s="379"/>
      <c r="AA198" s="379"/>
      <c r="AB198" s="379"/>
      <c r="AC198" s="379"/>
      <c r="AD198" s="379"/>
      <c r="AE198" s="379"/>
      <c r="AF198" s="379"/>
      <c r="AG198" s="379"/>
      <c r="AH198" s="379"/>
      <c r="AI198" s="379"/>
      <c r="AJ198" s="379"/>
      <c r="AK198" s="379"/>
      <c r="AL198" s="379"/>
      <c r="AM198" s="379"/>
      <c r="AN198" s="379"/>
      <c r="AO198" s="379"/>
      <c r="AP198" s="379"/>
      <c r="AQ198" s="379"/>
      <c r="AR198" s="379"/>
      <c r="AS198" s="379"/>
      <c r="AT198" s="379"/>
    </row>
    <row r="199" spans="1:46" x14ac:dyDescent="0.35">
      <c r="A199" s="9"/>
      <c r="B199" s="275"/>
      <c r="C199" s="291"/>
      <c r="D199" s="29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46" x14ac:dyDescent="0.35">
      <c r="C200"/>
      <c r="D200"/>
    </row>
    <row r="201" spans="1:46" ht="15" thickBot="1" x14ac:dyDescent="0.4">
      <c r="C201"/>
      <c r="D201"/>
    </row>
    <row r="202" spans="1:46" ht="18.5" x14ac:dyDescent="0.45">
      <c r="B202" s="535" t="s">
        <v>172</v>
      </c>
      <c r="C202" s="1080">
        <v>2015</v>
      </c>
      <c r="D202" s="1048"/>
      <c r="E202" s="1081">
        <v>2016</v>
      </c>
      <c r="F202" s="1082"/>
      <c r="G202" s="1080">
        <v>2017</v>
      </c>
      <c r="H202" s="1048"/>
      <c r="I202" s="1081">
        <v>2018</v>
      </c>
      <c r="J202" s="1082"/>
      <c r="K202" s="1080">
        <v>2019</v>
      </c>
      <c r="L202" s="1048"/>
      <c r="M202" s="1080">
        <v>2020</v>
      </c>
      <c r="N202" s="1048"/>
      <c r="O202" s="1080">
        <v>2021</v>
      </c>
      <c r="P202" s="1048"/>
    </row>
    <row r="203" spans="1:46" ht="16" thickBot="1" x14ac:dyDescent="0.4">
      <c r="B203" s="478"/>
      <c r="C203" s="476" t="s">
        <v>3</v>
      </c>
      <c r="D203" s="477" t="s">
        <v>4</v>
      </c>
      <c r="E203" s="476" t="s">
        <v>3</v>
      </c>
      <c r="F203" s="477" t="s">
        <v>4</v>
      </c>
      <c r="G203" s="476" t="s">
        <v>3</v>
      </c>
      <c r="H203" s="477" t="s">
        <v>4</v>
      </c>
      <c r="I203" s="476" t="s">
        <v>3</v>
      </c>
      <c r="J203" s="477" t="s">
        <v>4</v>
      </c>
      <c r="K203" s="476" t="s">
        <v>3</v>
      </c>
      <c r="L203" s="477" t="s">
        <v>4</v>
      </c>
      <c r="M203" s="476" t="s">
        <v>3</v>
      </c>
      <c r="N203" s="477" t="s">
        <v>4</v>
      </c>
      <c r="O203" s="476" t="s">
        <v>3</v>
      </c>
      <c r="P203" s="477" t="s">
        <v>4</v>
      </c>
    </row>
    <row r="204" spans="1:46" ht="15.5" x14ac:dyDescent="0.35">
      <c r="B204" s="490" t="s">
        <v>178</v>
      </c>
      <c r="C204" s="491">
        <f>SUM(C221,C238)</f>
        <v>274355</v>
      </c>
      <c r="D204" s="492">
        <f>C204/C$216</f>
        <v>8.4193822400457613E-2</v>
      </c>
      <c r="E204" s="491">
        <f>SUM(E221,E238)</f>
        <v>306019</v>
      </c>
      <c r="F204" s="492">
        <f>E204/E$216</f>
        <v>8.578984978457152E-2</v>
      </c>
      <c r="G204" s="491">
        <f>SUM(G221,G238)</f>
        <v>337182</v>
      </c>
      <c r="H204" s="492">
        <f t="shared" ref="H204:H216" si="46">G204/G$216</f>
        <v>8.94285417993336E-2</v>
      </c>
      <c r="I204" s="491">
        <f>SUM(I221,I238)</f>
        <v>344561</v>
      </c>
      <c r="J204" s="492">
        <f t="shared" ref="J204:J216" si="47">I204/I$216</f>
        <v>9.3774221852574377E-2</v>
      </c>
      <c r="K204" s="491">
        <f>SUM(K221,K238)</f>
        <v>315495</v>
      </c>
      <c r="L204" s="492">
        <f t="shared" ref="L204:L216" si="48">K204/K$216</f>
        <v>8.4866993425460988E-2</v>
      </c>
      <c r="M204" s="491">
        <f>SUM(M221,M238)</f>
        <v>325482</v>
      </c>
      <c r="N204" s="492">
        <f t="shared" ref="N204:N216" si="49">M204/M$216</f>
        <v>0.11898689938452404</v>
      </c>
      <c r="O204" s="491">
        <f>SUM(O221,O238)</f>
        <v>216685</v>
      </c>
      <c r="P204" s="492">
        <f t="shared" ref="P204:P216" si="50">O204/O$216</f>
        <v>7.5940507865836393E-2</v>
      </c>
    </row>
    <row r="205" spans="1:46" ht="15.5" x14ac:dyDescent="0.35">
      <c r="B205" s="493" t="s">
        <v>179</v>
      </c>
      <c r="C205" s="494">
        <f t="shared" ref="C205:E215" si="51">SUM(C222,C239)</f>
        <v>259631</v>
      </c>
      <c r="D205" s="495">
        <f t="shared" ref="D205:F216" si="52">C205/C$216</f>
        <v>7.9675334160679456E-2</v>
      </c>
      <c r="E205" s="494">
        <f t="shared" si="51"/>
        <v>285612</v>
      </c>
      <c r="F205" s="495">
        <f t="shared" si="52"/>
        <v>8.006891917387822E-2</v>
      </c>
      <c r="G205" s="494">
        <f t="shared" ref="G205:G215" si="53">SUM(G222,G239)</f>
        <v>303343</v>
      </c>
      <c r="H205" s="495">
        <f t="shared" si="46"/>
        <v>8.0453648637932196E-2</v>
      </c>
      <c r="I205" s="494">
        <f t="shared" ref="I205:I215" si="54">SUM(I222,I239)</f>
        <v>311283</v>
      </c>
      <c r="J205" s="495">
        <f t="shared" si="47"/>
        <v>8.471742623493346E-2</v>
      </c>
      <c r="K205" s="494">
        <f t="shared" ref="K205:K215" si="55">SUM(K222,K239)</f>
        <v>304094</v>
      </c>
      <c r="L205" s="495">
        <f t="shared" si="48"/>
        <v>8.1800166401122462E-2</v>
      </c>
      <c r="M205" s="494">
        <f t="shared" ref="M205:M215" si="56">SUM(M222,M239)</f>
        <v>319608</v>
      </c>
      <c r="N205" s="495">
        <f t="shared" si="49"/>
        <v>0.11683953317998833</v>
      </c>
      <c r="O205" s="494">
        <f t="shared" ref="O205:O215" si="57">SUM(O222,O239)</f>
        <v>224520</v>
      </c>
      <c r="P205" s="495">
        <f t="shared" si="50"/>
        <v>7.8686401117002036E-2</v>
      </c>
    </row>
    <row r="206" spans="1:46" ht="15.5" x14ac:dyDescent="0.35">
      <c r="B206" s="496" t="s">
        <v>180</v>
      </c>
      <c r="C206" s="491">
        <f t="shared" si="51"/>
        <v>302723</v>
      </c>
      <c r="D206" s="492">
        <f t="shared" si="52"/>
        <v>9.289936942477349E-2</v>
      </c>
      <c r="E206" s="491">
        <f t="shared" si="51"/>
        <v>327294</v>
      </c>
      <c r="F206" s="492">
        <f t="shared" si="52"/>
        <v>9.1754116886178794E-2</v>
      </c>
      <c r="G206" s="491">
        <f t="shared" si="53"/>
        <v>345109</v>
      </c>
      <c r="H206" s="492">
        <f t="shared" si="46"/>
        <v>9.1530967346496017E-2</v>
      </c>
      <c r="I206" s="491">
        <f t="shared" si="54"/>
        <v>363369</v>
      </c>
      <c r="J206" s="492">
        <f t="shared" si="47"/>
        <v>9.8892925259527628E-2</v>
      </c>
      <c r="K206" s="491">
        <f t="shared" si="55"/>
        <v>342564</v>
      </c>
      <c r="L206" s="492">
        <f t="shared" si="48"/>
        <v>9.2148454764099649E-2</v>
      </c>
      <c r="M206" s="491">
        <f t="shared" si="56"/>
        <v>240145</v>
      </c>
      <c r="N206" s="492">
        <f t="shared" si="49"/>
        <v>8.779013571471396E-2</v>
      </c>
      <c r="O206" s="491">
        <f t="shared" si="57"/>
        <v>270447</v>
      </c>
      <c r="P206" s="492">
        <f t="shared" si="50"/>
        <v>9.4782207032290441E-2</v>
      </c>
    </row>
    <row r="207" spans="1:46" ht="15.5" x14ac:dyDescent="0.35">
      <c r="B207" s="493" t="s">
        <v>181</v>
      </c>
      <c r="C207" s="494">
        <f t="shared" si="51"/>
        <v>280447</v>
      </c>
      <c r="D207" s="495">
        <f t="shared" si="52"/>
        <v>8.6063330031313945E-2</v>
      </c>
      <c r="E207" s="494">
        <f t="shared" si="51"/>
        <v>302146</v>
      </c>
      <c r="F207" s="495">
        <f t="shared" si="52"/>
        <v>8.4704086847578561E-2</v>
      </c>
      <c r="G207" s="494">
        <f t="shared" si="53"/>
        <v>323120</v>
      </c>
      <c r="H207" s="495">
        <f t="shared" si="46"/>
        <v>8.5698970959899021E-2</v>
      </c>
      <c r="I207" s="494">
        <f t="shared" si="54"/>
        <v>324372</v>
      </c>
      <c r="J207" s="495">
        <f t="shared" si="47"/>
        <v>8.8279671497247969E-2</v>
      </c>
      <c r="K207" s="494">
        <f t="shared" si="55"/>
        <v>318500</v>
      </c>
      <c r="L207" s="495">
        <f t="shared" si="48"/>
        <v>8.5675327361794396E-2</v>
      </c>
      <c r="M207" s="494">
        <f t="shared" si="56"/>
        <v>174741</v>
      </c>
      <c r="N207" s="495">
        <f t="shared" si="49"/>
        <v>6.3880306085593419E-2</v>
      </c>
      <c r="O207" s="494">
        <f t="shared" si="57"/>
        <v>262881</v>
      </c>
      <c r="P207" s="495">
        <f t="shared" si="50"/>
        <v>9.2130588865306492E-2</v>
      </c>
    </row>
    <row r="208" spans="1:46" ht="15.5" x14ac:dyDescent="0.35">
      <c r="B208" s="496" t="s">
        <v>182</v>
      </c>
      <c r="C208" s="491">
        <f t="shared" si="51"/>
        <v>267838</v>
      </c>
      <c r="D208" s="492">
        <f t="shared" si="52"/>
        <v>8.2193891141381661E-2</v>
      </c>
      <c r="E208" s="491">
        <f t="shared" si="51"/>
        <v>289387</v>
      </c>
      <c r="F208" s="492">
        <f t="shared" si="52"/>
        <v>8.1127208636090561E-2</v>
      </c>
      <c r="G208" s="491">
        <f t="shared" si="53"/>
        <v>312053</v>
      </c>
      <c r="H208" s="492">
        <f t="shared" si="46"/>
        <v>8.2763744073252571E-2</v>
      </c>
      <c r="I208" s="491">
        <f t="shared" si="54"/>
        <v>307903</v>
      </c>
      <c r="J208" s="492">
        <f t="shared" si="47"/>
        <v>8.3797540148401031E-2</v>
      </c>
      <c r="K208" s="491">
        <f t="shared" si="55"/>
        <v>313714</v>
      </c>
      <c r="L208" s="492">
        <f t="shared" si="48"/>
        <v>8.4387910982662379E-2</v>
      </c>
      <c r="M208" s="491">
        <f t="shared" si="56"/>
        <v>175987</v>
      </c>
      <c r="N208" s="492">
        <f t="shared" si="49"/>
        <v>6.4335808007767656E-2</v>
      </c>
      <c r="O208" s="491">
        <f t="shared" si="57"/>
        <v>226906</v>
      </c>
      <c r="P208" s="492">
        <f t="shared" si="50"/>
        <v>7.9522610599743734E-2</v>
      </c>
    </row>
    <row r="209" spans="2:16" ht="15.5" x14ac:dyDescent="0.35">
      <c r="B209" s="493" t="s">
        <v>183</v>
      </c>
      <c r="C209" s="494">
        <f t="shared" si="51"/>
        <v>254769</v>
      </c>
      <c r="D209" s="495">
        <f t="shared" si="52"/>
        <v>7.8183287853846969E-2</v>
      </c>
      <c r="E209" s="494">
        <f t="shared" si="51"/>
        <v>272964</v>
      </c>
      <c r="F209" s="495">
        <f t="shared" si="52"/>
        <v>7.6523158877702946E-2</v>
      </c>
      <c r="G209" s="494">
        <f t="shared" si="53"/>
        <v>292784</v>
      </c>
      <c r="H209" s="495">
        <f t="shared" si="46"/>
        <v>7.7653155216399719E-2</v>
      </c>
      <c r="I209" s="494">
        <f t="shared" si="54"/>
        <v>282155</v>
      </c>
      <c r="J209" s="495">
        <f t="shared" si="47"/>
        <v>7.6790076551940367E-2</v>
      </c>
      <c r="K209" s="494">
        <f t="shared" si="55"/>
        <v>292379</v>
      </c>
      <c r="L209" s="495">
        <f t="shared" si="48"/>
        <v>7.8648874532854268E-2</v>
      </c>
      <c r="M209" s="494">
        <f t="shared" si="56"/>
        <v>154768</v>
      </c>
      <c r="N209" s="495">
        <f t="shared" si="49"/>
        <v>5.6578749190259424E-2</v>
      </c>
      <c r="O209" s="494">
        <f t="shared" si="57"/>
        <v>189628</v>
      </c>
      <c r="P209" s="495">
        <f t="shared" si="50"/>
        <v>6.6457976443144759E-2</v>
      </c>
    </row>
    <row r="210" spans="2:16" ht="15.5" x14ac:dyDescent="0.35">
      <c r="B210" s="496" t="s">
        <v>184</v>
      </c>
      <c r="C210" s="491">
        <f t="shared" si="51"/>
        <v>276270</v>
      </c>
      <c r="D210" s="492">
        <f t="shared" si="52"/>
        <v>8.4781495925258979E-2</v>
      </c>
      <c r="E210" s="491">
        <f t="shared" si="51"/>
        <v>293936</v>
      </c>
      <c r="F210" s="492">
        <f t="shared" si="52"/>
        <v>8.2402482480753853E-2</v>
      </c>
      <c r="G210" s="491">
        <f t="shared" si="53"/>
        <v>310080</v>
      </c>
      <c r="H210" s="492">
        <f t="shared" si="46"/>
        <v>8.224045839083155E-2</v>
      </c>
      <c r="I210" s="491">
        <f t="shared" si="54"/>
        <v>291888</v>
      </c>
      <c r="J210" s="492">
        <f t="shared" si="47"/>
        <v>7.9438967463248106E-2</v>
      </c>
      <c r="K210" s="491">
        <f t="shared" si="55"/>
        <v>313545</v>
      </c>
      <c r="L210" s="492">
        <f t="shared" si="48"/>
        <v>8.4342450604878577E-2</v>
      </c>
      <c r="M210" s="491">
        <f t="shared" si="56"/>
        <v>221448</v>
      </c>
      <c r="N210" s="492">
        <f t="shared" si="49"/>
        <v>8.0955047882537531E-2</v>
      </c>
      <c r="O210" s="491">
        <f t="shared" si="57"/>
        <v>222302</v>
      </c>
      <c r="P210" s="492">
        <f t="shared" si="50"/>
        <v>7.7909069753749269E-2</v>
      </c>
    </row>
    <row r="211" spans="2:16" ht="15.5" x14ac:dyDescent="0.35">
      <c r="B211" s="493" t="s">
        <v>185</v>
      </c>
      <c r="C211" s="494">
        <f t="shared" si="51"/>
        <v>274382</v>
      </c>
      <c r="D211" s="495">
        <f t="shared" si="52"/>
        <v>8.4202108136838635E-2</v>
      </c>
      <c r="E211" s="494">
        <f t="shared" si="51"/>
        <v>300980</v>
      </c>
      <c r="F211" s="495">
        <f t="shared" si="52"/>
        <v>8.4377208566005168E-2</v>
      </c>
      <c r="G211" s="494">
        <f t="shared" si="53"/>
        <v>321059</v>
      </c>
      <c r="H211" s="495">
        <f t="shared" si="46"/>
        <v>8.5152345622103928E-2</v>
      </c>
      <c r="I211" s="494">
        <f t="shared" si="54"/>
        <v>293771</v>
      </c>
      <c r="J211" s="495">
        <f t="shared" si="47"/>
        <v>7.9951436546366619E-2</v>
      </c>
      <c r="K211" s="494">
        <f t="shared" si="55"/>
        <v>319259</v>
      </c>
      <c r="L211" s="495">
        <f t="shared" si="48"/>
        <v>8.5879495567344172E-2</v>
      </c>
      <c r="M211" s="494">
        <f t="shared" si="56"/>
        <v>242333</v>
      </c>
      <c r="N211" s="495">
        <f t="shared" si="49"/>
        <v>8.8590005863764712E-2</v>
      </c>
      <c r="O211" s="494">
        <f t="shared" si="57"/>
        <v>257131</v>
      </c>
      <c r="P211" s="495">
        <f t="shared" si="50"/>
        <v>9.0115415132798193E-2</v>
      </c>
    </row>
    <row r="212" spans="2:16" ht="15.5" x14ac:dyDescent="0.35">
      <c r="B212" s="496" t="s">
        <v>186</v>
      </c>
      <c r="C212" s="491">
        <f t="shared" si="51"/>
        <v>267736</v>
      </c>
      <c r="D212" s="492">
        <f t="shared" si="52"/>
        <v>8.2162589470608963E-2</v>
      </c>
      <c r="E212" s="491">
        <f t="shared" si="51"/>
        <v>292535</v>
      </c>
      <c r="F212" s="492">
        <f t="shared" si="52"/>
        <v>8.200972392802286E-2</v>
      </c>
      <c r="G212" s="491">
        <f t="shared" si="53"/>
        <v>304469</v>
      </c>
      <c r="H212" s="492">
        <f t="shared" si="46"/>
        <v>8.0752290137377739E-2</v>
      </c>
      <c r="I212" s="491">
        <f t="shared" si="54"/>
        <v>284246</v>
      </c>
      <c r="J212" s="492">
        <f t="shared" si="47"/>
        <v>7.7359154009614711E-2</v>
      </c>
      <c r="K212" s="491">
        <f t="shared" si="55"/>
        <v>301224</v>
      </c>
      <c r="L212" s="492">
        <f t="shared" si="48"/>
        <v>8.1028146967752457E-2</v>
      </c>
      <c r="M212" s="491">
        <f t="shared" si="56"/>
        <v>254838</v>
      </c>
      <c r="N212" s="492">
        <f t="shared" si="49"/>
        <v>9.3161475796982141E-2</v>
      </c>
      <c r="O212" s="491">
        <f t="shared" si="57"/>
        <v>240489</v>
      </c>
      <c r="P212" s="492">
        <f t="shared" si="50"/>
        <v>8.4282976653423769E-2</v>
      </c>
    </row>
    <row r="213" spans="2:16" ht="15.5" x14ac:dyDescent="0.35">
      <c r="B213" s="493" t="s">
        <v>187</v>
      </c>
      <c r="C213" s="494">
        <f t="shared" si="51"/>
        <v>280015</v>
      </c>
      <c r="D213" s="495">
        <f t="shared" si="52"/>
        <v>8.5930758249217767E-2</v>
      </c>
      <c r="E213" s="494">
        <f t="shared" si="51"/>
        <v>312896</v>
      </c>
      <c r="F213" s="495">
        <f t="shared" si="52"/>
        <v>8.771775882606403E-2</v>
      </c>
      <c r="G213" s="494">
        <f t="shared" si="53"/>
        <v>319395</v>
      </c>
      <c r="H213" s="495">
        <f t="shared" si="46"/>
        <v>8.4711013956848685E-2</v>
      </c>
      <c r="I213" s="494">
        <f t="shared" si="54"/>
        <v>300601</v>
      </c>
      <c r="J213" s="495">
        <f t="shared" si="47"/>
        <v>8.1810259614714692E-2</v>
      </c>
      <c r="K213" s="494">
        <f t="shared" si="55"/>
        <v>315454</v>
      </c>
      <c r="L213" s="495">
        <f t="shared" si="48"/>
        <v>8.485596457641284E-2</v>
      </c>
      <c r="M213" s="494">
        <f t="shared" si="56"/>
        <v>225336</v>
      </c>
      <c r="N213" s="495">
        <f t="shared" si="49"/>
        <v>8.2376389353976912E-2</v>
      </c>
      <c r="O213" s="494">
        <f t="shared" si="57"/>
        <v>257713</v>
      </c>
      <c r="P213" s="495">
        <f t="shared" si="50"/>
        <v>9.0319385761027729E-2</v>
      </c>
    </row>
    <row r="214" spans="2:16" ht="15.5" x14ac:dyDescent="0.35">
      <c r="B214" s="496" t="s">
        <v>188</v>
      </c>
      <c r="C214" s="491">
        <f t="shared" si="51"/>
        <v>274573</v>
      </c>
      <c r="D214" s="492">
        <f t="shared" si="52"/>
        <v>8.4260722049756154E-2</v>
      </c>
      <c r="E214" s="491">
        <f t="shared" si="51"/>
        <v>312681</v>
      </c>
      <c r="F214" s="492">
        <f t="shared" si="52"/>
        <v>8.7657485386494316E-2</v>
      </c>
      <c r="G214" s="491">
        <f t="shared" si="53"/>
        <v>323173</v>
      </c>
      <c r="H214" s="492">
        <f t="shared" si="46"/>
        <v>8.5713027797794772E-2</v>
      </c>
      <c r="I214" s="491">
        <f t="shared" si="54"/>
        <v>299140</v>
      </c>
      <c r="J214" s="492">
        <f t="shared" si="47"/>
        <v>8.1412640214589285E-2</v>
      </c>
      <c r="K214" s="491">
        <f t="shared" si="55"/>
        <v>310539</v>
      </c>
      <c r="L214" s="492">
        <f t="shared" si="48"/>
        <v>8.3533847672226907E-2</v>
      </c>
      <c r="M214" s="491">
        <f t="shared" si="56"/>
        <v>202468</v>
      </c>
      <c r="N214" s="492">
        <f t="shared" si="49"/>
        <v>7.4016503353751706E-2</v>
      </c>
      <c r="O214" s="491">
        <f t="shared" si="57"/>
        <v>255004</v>
      </c>
      <c r="P214" s="492">
        <f t="shared" si="50"/>
        <v>8.936997608426861E-2</v>
      </c>
    </row>
    <row r="215" spans="2:16" ht="16" thickBot="1" x14ac:dyDescent="0.4">
      <c r="B215" s="511" t="s">
        <v>189</v>
      </c>
      <c r="C215" s="512">
        <f t="shared" si="51"/>
        <v>245873</v>
      </c>
      <c r="D215" s="513">
        <f t="shared" si="52"/>
        <v>7.5453291155866367E-2</v>
      </c>
      <c r="E215" s="512">
        <f t="shared" si="51"/>
        <v>270627</v>
      </c>
      <c r="F215" s="513">
        <f t="shared" si="52"/>
        <v>7.5868000606659172E-2</v>
      </c>
      <c r="G215" s="512">
        <f t="shared" si="53"/>
        <v>278640</v>
      </c>
      <c r="H215" s="513">
        <f t="shared" si="46"/>
        <v>7.3901836061730203E-2</v>
      </c>
      <c r="I215" s="512">
        <f t="shared" si="54"/>
        <v>271079</v>
      </c>
      <c r="J215" s="513">
        <f t="shared" si="47"/>
        <v>7.3775680606841781E-2</v>
      </c>
      <c r="K215" s="512">
        <f t="shared" si="55"/>
        <v>270756</v>
      </c>
      <c r="L215" s="513">
        <f t="shared" si="48"/>
        <v>7.2832367143390905E-2</v>
      </c>
      <c r="M215" s="512">
        <f t="shared" si="56"/>
        <v>198290</v>
      </c>
      <c r="N215" s="513">
        <f t="shared" si="49"/>
        <v>7.2489146186140163E-2</v>
      </c>
      <c r="O215" s="512">
        <f t="shared" si="57"/>
        <v>229646</v>
      </c>
      <c r="P215" s="513">
        <f t="shared" si="50"/>
        <v>8.048288469140856E-2</v>
      </c>
    </row>
    <row r="216" spans="2:16" ht="16" thickBot="1" x14ac:dyDescent="0.4">
      <c r="B216" s="504" t="s">
        <v>23</v>
      </c>
      <c r="C216" s="505">
        <f>SUM(C204:C215)</f>
        <v>3258612</v>
      </c>
      <c r="D216" s="514">
        <f t="shared" si="52"/>
        <v>1</v>
      </c>
      <c r="E216" s="505">
        <f>SUM(E204:E215)</f>
        <v>3567077</v>
      </c>
      <c r="F216" s="514">
        <f t="shared" si="52"/>
        <v>1</v>
      </c>
      <c r="G216" s="505">
        <f>SUM(G204:G215)</f>
        <v>3770407</v>
      </c>
      <c r="H216" s="514">
        <f t="shared" si="46"/>
        <v>1</v>
      </c>
      <c r="I216" s="505">
        <f>SUM(I204:I215)</f>
        <v>3674368</v>
      </c>
      <c r="J216" s="514">
        <f t="shared" si="47"/>
        <v>1</v>
      </c>
      <c r="K216" s="505">
        <f>SUM(K204:K215)</f>
        <v>3717523</v>
      </c>
      <c r="L216" s="514">
        <f t="shared" si="48"/>
        <v>1</v>
      </c>
      <c r="M216" s="505">
        <f>SUM(M204:M215)</f>
        <v>2735444</v>
      </c>
      <c r="N216" s="514">
        <f t="shared" si="49"/>
        <v>1</v>
      </c>
      <c r="O216" s="505">
        <f>SUM(O204:O215)</f>
        <v>2853352</v>
      </c>
      <c r="P216" s="514">
        <f t="shared" si="50"/>
        <v>1</v>
      </c>
    </row>
    <row r="217" spans="2:16" x14ac:dyDescent="0.35">
      <c r="C217"/>
      <c r="D217"/>
    </row>
    <row r="218" spans="2:16" ht="15" thickBot="1" x14ac:dyDescent="0.4">
      <c r="C218"/>
      <c r="D218"/>
    </row>
    <row r="219" spans="2:16" ht="18.5" x14ac:dyDescent="0.45">
      <c r="B219" s="276" t="s">
        <v>534</v>
      </c>
      <c r="C219" s="1072">
        <v>2015</v>
      </c>
      <c r="D219" s="1073"/>
      <c r="E219" s="1070">
        <v>2016</v>
      </c>
      <c r="F219" s="1071"/>
      <c r="G219" s="1072">
        <v>2017</v>
      </c>
      <c r="H219" s="1073"/>
      <c r="I219" s="1070">
        <v>2018</v>
      </c>
      <c r="J219" s="1071"/>
      <c r="K219" s="1072">
        <v>2019</v>
      </c>
      <c r="L219" s="1073"/>
      <c r="M219" s="1072">
        <v>2020</v>
      </c>
      <c r="N219" s="1073"/>
      <c r="O219" s="1072">
        <v>2021</v>
      </c>
      <c r="P219" s="1073"/>
    </row>
    <row r="220" spans="2:16" ht="16" thickBot="1" x14ac:dyDescent="0.4">
      <c r="B220" s="474"/>
      <c r="C220" s="475" t="s">
        <v>3</v>
      </c>
      <c r="D220" s="464" t="s">
        <v>4</v>
      </c>
      <c r="E220" s="475" t="s">
        <v>3</v>
      </c>
      <c r="F220" s="464" t="s">
        <v>4</v>
      </c>
      <c r="G220" s="475" t="s">
        <v>3</v>
      </c>
      <c r="H220" s="464" t="s">
        <v>4</v>
      </c>
      <c r="I220" s="475" t="s">
        <v>3</v>
      </c>
      <c r="J220" s="464" t="s">
        <v>4</v>
      </c>
      <c r="K220" s="475" t="s">
        <v>3</v>
      </c>
      <c r="L220" s="464" t="s">
        <v>4</v>
      </c>
      <c r="M220" s="475" t="s">
        <v>3</v>
      </c>
      <c r="N220" s="464" t="s">
        <v>4</v>
      </c>
      <c r="O220" s="475" t="s">
        <v>3</v>
      </c>
      <c r="P220" s="464" t="s">
        <v>4</v>
      </c>
    </row>
    <row r="221" spans="2:16" ht="15.5" x14ac:dyDescent="0.35">
      <c r="B221" s="490" t="s">
        <v>178</v>
      </c>
      <c r="C221" s="498">
        <v>226652</v>
      </c>
      <c r="D221" s="499">
        <f>C221/C$233</f>
        <v>8.7528640130127469E-2</v>
      </c>
      <c r="E221" s="498">
        <v>237616</v>
      </c>
      <c r="F221" s="499">
        <f>E221/E$233</f>
        <v>8.6572982741220314E-2</v>
      </c>
      <c r="G221" s="498">
        <v>250137</v>
      </c>
      <c r="H221" s="499">
        <f t="shared" ref="H221:H232" si="58">G221/G$233</f>
        <v>8.9872594530115979E-2</v>
      </c>
      <c r="I221" s="498">
        <v>250017</v>
      </c>
      <c r="J221" s="499">
        <f t="shared" ref="J221:J232" si="59">I221/I$233</f>
        <v>9.5581710880396797E-2</v>
      </c>
      <c r="K221" s="498">
        <v>209689</v>
      </c>
      <c r="L221" s="499">
        <f t="shared" ref="L221:L232" si="60">K221/K$233</f>
        <v>8.3332538513018362E-2</v>
      </c>
      <c r="M221" s="498">
        <v>212120</v>
      </c>
      <c r="N221" s="499">
        <f t="shared" ref="N221:N232" si="61">M221/M$233</f>
        <v>0.2001840273681727</v>
      </c>
      <c r="O221" s="498">
        <v>59394</v>
      </c>
      <c r="P221" s="499">
        <f t="shared" ref="P221:P232" si="62">O221/O$233</f>
        <v>4.5963722137482559E-2</v>
      </c>
    </row>
    <row r="222" spans="2:16" ht="15.5" x14ac:dyDescent="0.35">
      <c r="B222" s="493" t="s">
        <v>179</v>
      </c>
      <c r="C222" s="494">
        <v>212998</v>
      </c>
      <c r="D222" s="495">
        <f t="shared" ref="D222:F232" si="63">C222/C$233</f>
        <v>8.2255728122570676E-2</v>
      </c>
      <c r="E222" s="494">
        <v>222842</v>
      </c>
      <c r="F222" s="495">
        <f t="shared" si="63"/>
        <v>8.1190225489946047E-2</v>
      </c>
      <c r="G222" s="494">
        <v>227166</v>
      </c>
      <c r="H222" s="495">
        <f t="shared" si="58"/>
        <v>8.1619263879507339E-2</v>
      </c>
      <c r="I222" s="494">
        <v>225893</v>
      </c>
      <c r="J222" s="495">
        <f t="shared" si="59"/>
        <v>8.6359085245825182E-2</v>
      </c>
      <c r="K222" s="494">
        <v>210729</v>
      </c>
      <c r="L222" s="495">
        <f t="shared" si="60"/>
        <v>8.3745845076803493E-2</v>
      </c>
      <c r="M222" s="494">
        <v>214806</v>
      </c>
      <c r="N222" s="495">
        <f t="shared" si="61"/>
        <v>0.20271888639849003</v>
      </c>
      <c r="O222" s="494">
        <v>85583</v>
      </c>
      <c r="P222" s="495">
        <f t="shared" si="62"/>
        <v>6.6230818461328916E-2</v>
      </c>
    </row>
    <row r="223" spans="2:16" ht="15.5" x14ac:dyDescent="0.35">
      <c r="B223" s="496" t="s">
        <v>180</v>
      </c>
      <c r="C223" s="491">
        <v>248641</v>
      </c>
      <c r="D223" s="492">
        <f t="shared" si="63"/>
        <v>9.6020368717659774E-2</v>
      </c>
      <c r="E223" s="491">
        <v>258448</v>
      </c>
      <c r="F223" s="492">
        <f t="shared" si="63"/>
        <v>9.4162910929831783E-2</v>
      </c>
      <c r="G223" s="491">
        <v>260892</v>
      </c>
      <c r="H223" s="492">
        <f t="shared" si="58"/>
        <v>9.3736795964415573E-2</v>
      </c>
      <c r="I223" s="491">
        <v>271317</v>
      </c>
      <c r="J223" s="492">
        <f t="shared" si="59"/>
        <v>0.10372471892285971</v>
      </c>
      <c r="K223" s="491">
        <v>242422</v>
      </c>
      <c r="L223" s="492">
        <f t="shared" si="60"/>
        <v>9.6340965197997688E-2</v>
      </c>
      <c r="M223" s="491">
        <v>109336</v>
      </c>
      <c r="N223" s="492">
        <f t="shared" si="61"/>
        <v>0.10318367346938775</v>
      </c>
      <c r="O223" s="491">
        <v>122544</v>
      </c>
      <c r="P223" s="492">
        <f t="shared" si="62"/>
        <v>9.48341308148241E-2</v>
      </c>
    </row>
    <row r="224" spans="2:16" ht="15.5" x14ac:dyDescent="0.35">
      <c r="B224" s="493" t="s">
        <v>181</v>
      </c>
      <c r="C224" s="494">
        <v>227103</v>
      </c>
      <c r="D224" s="495">
        <f t="shared" si="63"/>
        <v>8.7702807649931783E-2</v>
      </c>
      <c r="E224" s="494">
        <v>237784</v>
      </c>
      <c r="F224" s="495">
        <f t="shared" si="63"/>
        <v>8.6634191839515567E-2</v>
      </c>
      <c r="G224" s="494">
        <v>241881</v>
      </c>
      <c r="H224" s="495">
        <f t="shared" si="58"/>
        <v>8.6906267515557412E-2</v>
      </c>
      <c r="I224" s="494">
        <v>236045</v>
      </c>
      <c r="J224" s="495">
        <f t="shared" si="59"/>
        <v>9.024020344521877E-2</v>
      </c>
      <c r="K224" s="494">
        <v>223187</v>
      </c>
      <c r="L224" s="495">
        <f t="shared" si="60"/>
        <v>8.8696780818760299E-2</v>
      </c>
      <c r="M224" s="494">
        <v>2230</v>
      </c>
      <c r="N224" s="495">
        <f t="shared" si="61"/>
        <v>2.1045181078211631E-3</v>
      </c>
      <c r="O224" s="494">
        <v>123493</v>
      </c>
      <c r="P224" s="495">
        <f t="shared" si="62"/>
        <v>9.5568541231843857E-2</v>
      </c>
    </row>
    <row r="225" spans="2:16" ht="15.5" x14ac:dyDescent="0.35">
      <c r="B225" s="496" t="s">
        <v>182</v>
      </c>
      <c r="C225" s="491">
        <v>212817</v>
      </c>
      <c r="D225" s="492">
        <f t="shared" si="63"/>
        <v>8.2185829406196884E-2</v>
      </c>
      <c r="E225" s="491">
        <v>222207</v>
      </c>
      <c r="F225" s="492">
        <f t="shared" si="63"/>
        <v>8.0958869671984818E-2</v>
      </c>
      <c r="G225" s="491">
        <v>231315</v>
      </c>
      <c r="H225" s="492">
        <f t="shared" si="58"/>
        <v>8.310997254997772E-2</v>
      </c>
      <c r="I225" s="491">
        <v>222878</v>
      </c>
      <c r="J225" s="492">
        <f t="shared" si="59"/>
        <v>8.5206448191927256E-2</v>
      </c>
      <c r="K225" s="491">
        <v>217345</v>
      </c>
      <c r="L225" s="492">
        <f t="shared" si="60"/>
        <v>8.6375110678728856E-2</v>
      </c>
      <c r="M225" s="491">
        <v>3196</v>
      </c>
      <c r="N225" s="492">
        <f t="shared" si="61"/>
        <v>3.0161613778459362E-3</v>
      </c>
      <c r="O225" s="491">
        <v>98410</v>
      </c>
      <c r="P225" s="492">
        <f t="shared" si="62"/>
        <v>7.6157354203280778E-2</v>
      </c>
    </row>
    <row r="226" spans="2:16" ht="15.5" x14ac:dyDescent="0.35">
      <c r="B226" s="493" t="s">
        <v>183</v>
      </c>
      <c r="C226" s="494">
        <v>198426</v>
      </c>
      <c r="D226" s="495">
        <f t="shared" si="63"/>
        <v>7.6628302183350122E-2</v>
      </c>
      <c r="E226" s="494">
        <v>209612</v>
      </c>
      <c r="F226" s="495">
        <f t="shared" si="63"/>
        <v>7.6370008999194813E-2</v>
      </c>
      <c r="G226" s="494">
        <v>212575</v>
      </c>
      <c r="H226" s="495">
        <f t="shared" si="58"/>
        <v>7.6376812635633284E-2</v>
      </c>
      <c r="I226" s="494">
        <v>199617</v>
      </c>
      <c r="J226" s="495">
        <f t="shared" si="59"/>
        <v>7.631374818837186E-2</v>
      </c>
      <c r="K226" s="494">
        <v>197563</v>
      </c>
      <c r="L226" s="495">
        <f t="shared" si="60"/>
        <v>7.8513542943346795E-2</v>
      </c>
      <c r="M226" s="494">
        <v>3548</v>
      </c>
      <c r="N226" s="495">
        <f t="shared" si="61"/>
        <v>3.3483543706499942E-3</v>
      </c>
      <c r="O226" s="494">
        <v>70055</v>
      </c>
      <c r="P226" s="495">
        <f t="shared" si="62"/>
        <v>5.4214037686320854E-2</v>
      </c>
    </row>
    <row r="227" spans="2:16" ht="15.5" x14ac:dyDescent="0.35">
      <c r="B227" s="496" t="s">
        <v>184</v>
      </c>
      <c r="C227" s="491">
        <v>214646</v>
      </c>
      <c r="D227" s="492">
        <f t="shared" si="63"/>
        <v>8.2892154004250304E-2</v>
      </c>
      <c r="E227" s="491">
        <v>221380</v>
      </c>
      <c r="F227" s="492">
        <f t="shared" si="63"/>
        <v>8.0657560598829017E-2</v>
      </c>
      <c r="G227" s="491">
        <v>221155</v>
      </c>
      <c r="H227" s="492">
        <f t="shared" si="58"/>
        <v>7.9459550739425996E-2</v>
      </c>
      <c r="I227" s="491">
        <v>200159</v>
      </c>
      <c r="J227" s="492">
        <f t="shared" si="59"/>
        <v>7.6520955247480538E-2</v>
      </c>
      <c r="K227" s="491">
        <v>207552</v>
      </c>
      <c r="L227" s="492">
        <f t="shared" si="60"/>
        <v>8.248327300647143E-2</v>
      </c>
      <c r="M227" s="491">
        <v>68585</v>
      </c>
      <c r="N227" s="492">
        <f t="shared" si="61"/>
        <v>6.4725728441665686E-2</v>
      </c>
      <c r="O227" s="491">
        <v>96141</v>
      </c>
      <c r="P227" s="492">
        <f t="shared" si="62"/>
        <v>7.4401424555000678E-2</v>
      </c>
    </row>
    <row r="228" spans="2:16" ht="15.5" x14ac:dyDescent="0.35">
      <c r="B228" s="493" t="s">
        <v>185</v>
      </c>
      <c r="C228" s="494">
        <v>213880</v>
      </c>
      <c r="D228" s="495">
        <f t="shared" si="63"/>
        <v>8.259633954711039E-2</v>
      </c>
      <c r="E228" s="494">
        <v>229457</v>
      </c>
      <c r="F228" s="495">
        <f t="shared" si="63"/>
        <v>8.3600333735321664E-2</v>
      </c>
      <c r="G228" s="494">
        <v>234838</v>
      </c>
      <c r="H228" s="495">
        <f t="shared" si="58"/>
        <v>8.4375763498656248E-2</v>
      </c>
      <c r="I228" s="494">
        <v>203343</v>
      </c>
      <c r="J228" s="495">
        <f t="shared" si="59"/>
        <v>7.7738201144532282E-2</v>
      </c>
      <c r="K228" s="494">
        <v>213435</v>
      </c>
      <c r="L228" s="495">
        <f t="shared" si="60"/>
        <v>8.482123696295979E-2</v>
      </c>
      <c r="M228" s="494">
        <v>100390</v>
      </c>
      <c r="N228" s="495">
        <f t="shared" si="61"/>
        <v>9.4741064055680071E-2</v>
      </c>
      <c r="O228" s="494">
        <v>130076</v>
      </c>
      <c r="P228" s="495">
        <f t="shared" si="62"/>
        <v>0.10066298145865207</v>
      </c>
    </row>
    <row r="229" spans="2:16" ht="15.5" x14ac:dyDescent="0.35">
      <c r="B229" s="496" t="s">
        <v>186</v>
      </c>
      <c r="C229" s="491">
        <v>211904</v>
      </c>
      <c r="D229" s="492">
        <f t="shared" si="63"/>
        <v>8.1833246378300348E-2</v>
      </c>
      <c r="E229" s="491">
        <v>226445</v>
      </c>
      <c r="F229" s="492">
        <f t="shared" si="63"/>
        <v>8.2502942044456754E-2</v>
      </c>
      <c r="G229" s="491">
        <v>225957</v>
      </c>
      <c r="H229" s="492">
        <f t="shared" si="58"/>
        <v>8.1184878055791096E-2</v>
      </c>
      <c r="I229" s="491">
        <v>203711</v>
      </c>
      <c r="J229" s="492">
        <f t="shared" si="59"/>
        <v>7.7878887856251827E-2</v>
      </c>
      <c r="K229" s="491">
        <v>202423</v>
      </c>
      <c r="L229" s="492">
        <f t="shared" si="60"/>
        <v>8.0444956308727292E-2</v>
      </c>
      <c r="M229" s="491">
        <v>130002</v>
      </c>
      <c r="N229" s="492">
        <f t="shared" si="61"/>
        <v>0.12268679957532146</v>
      </c>
      <c r="O229" s="491">
        <v>127427</v>
      </c>
      <c r="P229" s="492">
        <f t="shared" si="62"/>
        <v>9.861297809228188E-2</v>
      </c>
    </row>
    <row r="230" spans="2:16" ht="15.5" x14ac:dyDescent="0.35">
      <c r="B230" s="493" t="s">
        <v>187</v>
      </c>
      <c r="C230" s="494">
        <v>221565</v>
      </c>
      <c r="D230" s="495">
        <f t="shared" si="63"/>
        <v>8.5564138637345757E-2</v>
      </c>
      <c r="E230" s="494">
        <v>243162</v>
      </c>
      <c r="F230" s="495">
        <f t="shared" si="63"/>
        <v>8.8593611664705307E-2</v>
      </c>
      <c r="G230" s="494">
        <v>240166</v>
      </c>
      <c r="H230" s="495">
        <f t="shared" si="58"/>
        <v>8.6290079188284158E-2</v>
      </c>
      <c r="I230" s="494">
        <v>214764</v>
      </c>
      <c r="J230" s="495">
        <f t="shared" si="59"/>
        <v>8.2104459118850073E-2</v>
      </c>
      <c r="K230" s="494">
        <v>215246</v>
      </c>
      <c r="L230" s="495">
        <f t="shared" si="60"/>
        <v>8.5540946758166383E-2</v>
      </c>
      <c r="M230" s="494">
        <v>88765</v>
      </c>
      <c r="N230" s="495">
        <f t="shared" si="61"/>
        <v>8.3770201722307425E-2</v>
      </c>
      <c r="O230" s="494">
        <v>135831</v>
      </c>
      <c r="P230" s="495">
        <f t="shared" si="62"/>
        <v>0.10511665053130609</v>
      </c>
    </row>
    <row r="231" spans="2:16" ht="15.5" x14ac:dyDescent="0.35">
      <c r="B231" s="496" t="s">
        <v>188</v>
      </c>
      <c r="C231" s="491">
        <v>216063</v>
      </c>
      <c r="D231" s="492">
        <f t="shared" si="63"/>
        <v>8.3439372131883821E-2</v>
      </c>
      <c r="E231" s="491">
        <v>241251</v>
      </c>
      <c r="F231" s="492">
        <f t="shared" si="63"/>
        <v>8.7897358171596787E-2</v>
      </c>
      <c r="G231" s="491">
        <v>241607</v>
      </c>
      <c r="H231" s="492">
        <f t="shared" si="58"/>
        <v>8.6807821100587809E-2</v>
      </c>
      <c r="I231" s="491">
        <v>211286</v>
      </c>
      <c r="J231" s="492">
        <f t="shared" si="59"/>
        <v>8.0774816772761521E-2</v>
      </c>
      <c r="K231" s="491">
        <v>211283</v>
      </c>
      <c r="L231" s="492">
        <f t="shared" si="60"/>
        <v>8.396601030405057E-2</v>
      </c>
      <c r="M231" s="491">
        <v>71587</v>
      </c>
      <c r="N231" s="492">
        <f t="shared" si="61"/>
        <v>6.7558806181432104E-2</v>
      </c>
      <c r="O231" s="491">
        <v>134787</v>
      </c>
      <c r="P231" s="492">
        <f t="shared" si="62"/>
        <v>0.10430872168476381</v>
      </c>
    </row>
    <row r="232" spans="2:16" ht="16" thickBot="1" x14ac:dyDescent="0.4">
      <c r="B232" s="511" t="s">
        <v>189</v>
      </c>
      <c r="C232" s="512">
        <v>184766</v>
      </c>
      <c r="D232" s="513">
        <f t="shared" si="63"/>
        <v>7.1353073091272659E-2</v>
      </c>
      <c r="E232" s="512">
        <v>194486</v>
      </c>
      <c r="F232" s="513">
        <f t="shared" si="63"/>
        <v>7.0859004113397142E-2</v>
      </c>
      <c r="G232" s="512">
        <v>195551</v>
      </c>
      <c r="H232" s="513">
        <f t="shared" si="58"/>
        <v>7.0260200342047399E-2</v>
      </c>
      <c r="I232" s="512">
        <v>176711</v>
      </c>
      <c r="J232" s="513">
        <f t="shared" si="59"/>
        <v>6.7556764985524181E-2</v>
      </c>
      <c r="K232" s="512">
        <v>165418</v>
      </c>
      <c r="L232" s="513">
        <f t="shared" si="60"/>
        <v>6.5738793430969056E-2</v>
      </c>
      <c r="M232" s="512">
        <v>55060</v>
      </c>
      <c r="N232" s="513">
        <f t="shared" si="61"/>
        <v>5.1961778931225666E-2</v>
      </c>
      <c r="O232" s="512">
        <v>108452</v>
      </c>
      <c r="P232" s="513">
        <f t="shared" si="62"/>
        <v>8.3928639142914416E-2</v>
      </c>
    </row>
    <row r="233" spans="2:16" ht="16" thickBot="1" x14ac:dyDescent="0.4">
      <c r="B233" s="504" t="s">
        <v>23</v>
      </c>
      <c r="C233" s="519">
        <f t="shared" ref="C233:O233" si="64">SUM(C221:C232)</f>
        <v>2589461</v>
      </c>
      <c r="D233" s="520">
        <f t="shared" si="64"/>
        <v>1</v>
      </c>
      <c r="E233" s="519">
        <f t="shared" si="64"/>
        <v>2744690</v>
      </c>
      <c r="F233" s="520">
        <f>SUM(F221:F232)</f>
        <v>1</v>
      </c>
      <c r="G233" s="519">
        <f t="shared" si="64"/>
        <v>2783240</v>
      </c>
      <c r="H233" s="520">
        <f>SUM(H221:H232)</f>
        <v>1.0000000000000002</v>
      </c>
      <c r="I233" s="519">
        <f t="shared" si="64"/>
        <v>2615741</v>
      </c>
      <c r="J233" s="520">
        <f>SUM(J221:J232)</f>
        <v>1</v>
      </c>
      <c r="K233" s="519">
        <f t="shared" si="64"/>
        <v>2516292</v>
      </c>
      <c r="L233" s="520">
        <f>SUM(L221:L232)</f>
        <v>1</v>
      </c>
      <c r="M233" s="519">
        <f t="shared" si="64"/>
        <v>1059625</v>
      </c>
      <c r="N233" s="520">
        <f>SUM(N221:N232)</f>
        <v>0.99999999999999989</v>
      </c>
      <c r="O233" s="519">
        <f t="shared" si="64"/>
        <v>1292193</v>
      </c>
      <c r="P233" s="520">
        <f>SUM(P221:P232)</f>
        <v>1</v>
      </c>
    </row>
    <row r="234" spans="2:16" x14ac:dyDescent="0.35">
      <c r="C234"/>
      <c r="D234"/>
    </row>
    <row r="235" spans="2:16" ht="15" thickBot="1" x14ac:dyDescent="0.4">
      <c r="C235"/>
      <c r="D235"/>
    </row>
    <row r="236" spans="2:16" ht="18.5" x14ac:dyDescent="0.45">
      <c r="B236" s="277" t="s">
        <v>138</v>
      </c>
      <c r="C236" s="1074">
        <v>2015</v>
      </c>
      <c r="D236" s="1075"/>
      <c r="E236" s="1076">
        <v>2016</v>
      </c>
      <c r="F236" s="1077"/>
      <c r="G236" s="1074">
        <v>2017</v>
      </c>
      <c r="H236" s="1075"/>
      <c r="I236" s="1076">
        <v>2018</v>
      </c>
      <c r="J236" s="1077"/>
      <c r="K236" s="1074">
        <v>2019</v>
      </c>
      <c r="L236" s="1075"/>
      <c r="M236" s="1074">
        <v>2020</v>
      </c>
      <c r="N236" s="1075"/>
      <c r="O236" s="1074">
        <v>2021</v>
      </c>
      <c r="P236" s="1075"/>
    </row>
    <row r="237" spans="2:16" ht="16" thickBot="1" x14ac:dyDescent="0.4">
      <c r="B237" s="474"/>
      <c r="C237" s="518" t="s">
        <v>3</v>
      </c>
      <c r="D237" s="469" t="s">
        <v>4</v>
      </c>
      <c r="E237" s="518" t="s">
        <v>3</v>
      </c>
      <c r="F237" s="469" t="s">
        <v>4</v>
      </c>
      <c r="G237" s="518" t="s">
        <v>3</v>
      </c>
      <c r="H237" s="469" t="s">
        <v>4</v>
      </c>
      <c r="I237" s="518" t="s">
        <v>3</v>
      </c>
      <c r="J237" s="469" t="s">
        <v>4</v>
      </c>
      <c r="K237" s="518" t="s">
        <v>3</v>
      </c>
      <c r="L237" s="469" t="s">
        <v>4</v>
      </c>
      <c r="M237" s="518" t="s">
        <v>3</v>
      </c>
      <c r="N237" s="469" t="s">
        <v>4</v>
      </c>
      <c r="O237" s="518" t="s">
        <v>3</v>
      </c>
      <c r="P237" s="469" t="s">
        <v>4</v>
      </c>
    </row>
    <row r="238" spans="2:16" ht="15.5" x14ac:dyDescent="0.35">
      <c r="B238" s="490" t="s">
        <v>178</v>
      </c>
      <c r="C238" s="498">
        <v>47703</v>
      </c>
      <c r="D238" s="499">
        <f>C238/C$250</f>
        <v>7.1288842129803284E-2</v>
      </c>
      <c r="E238" s="498">
        <v>68403</v>
      </c>
      <c r="F238" s="499">
        <f>E238/E$250</f>
        <v>8.3176168883992568E-2</v>
      </c>
      <c r="G238" s="498">
        <v>87045</v>
      </c>
      <c r="H238" s="499">
        <f t="shared" ref="H238:H250" si="65">G238/G$250</f>
        <v>8.8176569921806544E-2</v>
      </c>
      <c r="I238" s="498">
        <v>94544</v>
      </c>
      <c r="J238" s="499">
        <f t="shared" ref="J238:J250" si="66">I238/I$250</f>
        <v>8.9308132137192797E-2</v>
      </c>
      <c r="K238" s="498">
        <v>105806</v>
      </c>
      <c r="L238" s="499">
        <f t="shared" ref="L238:L250" si="67">K238/K$250</f>
        <v>8.8081309922904083E-2</v>
      </c>
      <c r="M238" s="498">
        <v>113362</v>
      </c>
      <c r="N238" s="499">
        <f t="shared" ref="N238:N250" si="68">M238/M$250</f>
        <v>6.7645730236976662E-2</v>
      </c>
      <c r="O238" s="498">
        <v>157291</v>
      </c>
      <c r="P238" s="499">
        <f t="shared" ref="P238:P250" si="69">O238/O$250</f>
        <v>0.10075271000583541</v>
      </c>
    </row>
    <row r="239" spans="2:16" ht="15.5" x14ac:dyDescent="0.35">
      <c r="B239" s="493" t="s">
        <v>179</v>
      </c>
      <c r="C239" s="494">
        <v>46633</v>
      </c>
      <c r="D239" s="495">
        <f t="shared" ref="D239:F250" si="70">C239/C$250</f>
        <v>6.9689800956734729E-2</v>
      </c>
      <c r="E239" s="494">
        <v>62770</v>
      </c>
      <c r="F239" s="495">
        <f t="shared" si="70"/>
        <v>7.6326595629551533E-2</v>
      </c>
      <c r="G239" s="494">
        <v>76177</v>
      </c>
      <c r="H239" s="495">
        <f t="shared" si="65"/>
        <v>7.7167287804393789E-2</v>
      </c>
      <c r="I239" s="494">
        <v>85390</v>
      </c>
      <c r="J239" s="495">
        <f t="shared" si="66"/>
        <v>8.0661082704295284E-2</v>
      </c>
      <c r="K239" s="494">
        <v>93365</v>
      </c>
      <c r="L239" s="495">
        <f t="shared" si="67"/>
        <v>7.7724434351094829E-2</v>
      </c>
      <c r="M239" s="494">
        <v>104802</v>
      </c>
      <c r="N239" s="495">
        <f t="shared" si="68"/>
        <v>6.2537780034717355E-2</v>
      </c>
      <c r="O239" s="494">
        <v>138937</v>
      </c>
      <c r="P239" s="495">
        <f t="shared" si="69"/>
        <v>8.8996059978515965E-2</v>
      </c>
    </row>
    <row r="240" spans="2:16" ht="15.5" x14ac:dyDescent="0.35">
      <c r="B240" s="496" t="s">
        <v>180</v>
      </c>
      <c r="C240" s="491">
        <v>54082</v>
      </c>
      <c r="D240" s="492">
        <f t="shared" si="70"/>
        <v>8.0821817497097062E-2</v>
      </c>
      <c r="E240" s="491">
        <v>68846</v>
      </c>
      <c r="F240" s="492">
        <f t="shared" si="70"/>
        <v>8.3714844714228215E-2</v>
      </c>
      <c r="G240" s="491">
        <v>84217</v>
      </c>
      <c r="H240" s="492">
        <f t="shared" si="65"/>
        <v>8.531180641168111E-2</v>
      </c>
      <c r="I240" s="491">
        <v>92052</v>
      </c>
      <c r="J240" s="492">
        <f t="shared" si="66"/>
        <v>8.6954139654476972E-2</v>
      </c>
      <c r="K240" s="491">
        <v>100142</v>
      </c>
      <c r="L240" s="492">
        <f t="shared" si="67"/>
        <v>8.3366146894310919E-2</v>
      </c>
      <c r="M240" s="491">
        <v>130809</v>
      </c>
      <c r="N240" s="492">
        <f t="shared" si="68"/>
        <v>7.8056759113006829E-2</v>
      </c>
      <c r="O240" s="491">
        <v>147903</v>
      </c>
      <c r="P240" s="492">
        <f t="shared" si="69"/>
        <v>9.4739228995893432E-2</v>
      </c>
    </row>
    <row r="241" spans="1:46" ht="15.5" x14ac:dyDescent="0.35">
      <c r="B241" s="493" t="s">
        <v>181</v>
      </c>
      <c r="C241" s="494">
        <v>53344</v>
      </c>
      <c r="D241" s="495">
        <f t="shared" si="70"/>
        <v>7.9718927416980626E-2</v>
      </c>
      <c r="E241" s="494">
        <v>64362</v>
      </c>
      <c r="F241" s="495">
        <f t="shared" si="70"/>
        <v>7.8262423895319358E-2</v>
      </c>
      <c r="G241" s="494">
        <v>81239</v>
      </c>
      <c r="H241" s="495">
        <f t="shared" si="65"/>
        <v>8.2295092927539115E-2</v>
      </c>
      <c r="I241" s="494">
        <v>88327</v>
      </c>
      <c r="J241" s="495">
        <f t="shared" si="66"/>
        <v>8.3435430987496062E-2</v>
      </c>
      <c r="K241" s="494">
        <v>95313</v>
      </c>
      <c r="L241" s="495">
        <f t="shared" si="67"/>
        <v>7.9346104121522001E-2</v>
      </c>
      <c r="M241" s="494">
        <v>172511</v>
      </c>
      <c r="N241" s="495">
        <f t="shared" si="68"/>
        <v>0.10294130810069584</v>
      </c>
      <c r="O241" s="494">
        <v>139388</v>
      </c>
      <c r="P241" s="495">
        <f t="shared" si="69"/>
        <v>8.9284947913697454E-2</v>
      </c>
    </row>
    <row r="242" spans="1:46" ht="15.5" x14ac:dyDescent="0.35">
      <c r="B242" s="496" t="s">
        <v>182</v>
      </c>
      <c r="C242" s="491">
        <v>55021</v>
      </c>
      <c r="D242" s="492">
        <f t="shared" si="70"/>
        <v>8.2225088208789945E-2</v>
      </c>
      <c r="E242" s="491">
        <v>67180</v>
      </c>
      <c r="F242" s="492">
        <f t="shared" si="70"/>
        <v>8.1689034481332995E-2</v>
      </c>
      <c r="G242" s="491">
        <v>80738</v>
      </c>
      <c r="H242" s="492">
        <f t="shared" si="65"/>
        <v>8.1787580014323819E-2</v>
      </c>
      <c r="I242" s="491">
        <v>85025</v>
      </c>
      <c r="J242" s="492">
        <f t="shared" si="66"/>
        <v>8.0316296485919966E-2</v>
      </c>
      <c r="K242" s="491">
        <v>96369</v>
      </c>
      <c r="L242" s="492">
        <f t="shared" si="67"/>
        <v>8.0225202313293609E-2</v>
      </c>
      <c r="M242" s="491">
        <v>172791</v>
      </c>
      <c r="N242" s="492">
        <f t="shared" si="68"/>
        <v>0.10310839058394732</v>
      </c>
      <c r="O242" s="491">
        <v>128496</v>
      </c>
      <c r="P242" s="492">
        <f t="shared" si="69"/>
        <v>8.2308080086653565E-2</v>
      </c>
    </row>
    <row r="243" spans="1:46" ht="15.5" x14ac:dyDescent="0.35">
      <c r="B243" s="493" t="s">
        <v>183</v>
      </c>
      <c r="C243" s="494">
        <v>56343</v>
      </c>
      <c r="D243" s="495">
        <f t="shared" si="70"/>
        <v>8.4200725994581199E-2</v>
      </c>
      <c r="E243" s="494">
        <v>63352</v>
      </c>
      <c r="F243" s="495">
        <f t="shared" si="70"/>
        <v>7.703429164128324E-2</v>
      </c>
      <c r="G243" s="494">
        <v>80209</v>
      </c>
      <c r="H243" s="495">
        <f t="shared" si="65"/>
        <v>8.1251703105958764E-2</v>
      </c>
      <c r="I243" s="494">
        <v>82538</v>
      </c>
      <c r="J243" s="495">
        <f t="shared" si="66"/>
        <v>7.7967027102086001E-2</v>
      </c>
      <c r="K243" s="494">
        <v>94816</v>
      </c>
      <c r="L243" s="495">
        <f t="shared" si="67"/>
        <v>7.8932361885432525E-2</v>
      </c>
      <c r="M243" s="494">
        <v>151220</v>
      </c>
      <c r="N243" s="495">
        <f t="shared" si="68"/>
        <v>9.0236475418884743E-2</v>
      </c>
      <c r="O243" s="494">
        <v>119573</v>
      </c>
      <c r="P243" s="495">
        <f t="shared" si="69"/>
        <v>7.6592454708328872E-2</v>
      </c>
    </row>
    <row r="244" spans="1:46" ht="15.5" x14ac:dyDescent="0.35">
      <c r="B244" s="496" t="s">
        <v>184</v>
      </c>
      <c r="C244" s="491">
        <v>61624</v>
      </c>
      <c r="D244" s="492">
        <f t="shared" si="70"/>
        <v>9.2092816120726118E-2</v>
      </c>
      <c r="E244" s="491">
        <v>72556</v>
      </c>
      <c r="F244" s="492">
        <f t="shared" si="70"/>
        <v>8.8226102795885636E-2</v>
      </c>
      <c r="G244" s="491">
        <v>88925</v>
      </c>
      <c r="H244" s="492">
        <f t="shared" si="65"/>
        <v>9.0081009596147357E-2</v>
      </c>
      <c r="I244" s="491">
        <v>91729</v>
      </c>
      <c r="J244" s="492">
        <f t="shared" si="66"/>
        <v>8.6649027466709244E-2</v>
      </c>
      <c r="K244" s="491">
        <v>105993</v>
      </c>
      <c r="L244" s="492">
        <f t="shared" si="67"/>
        <v>8.823698356103031E-2</v>
      </c>
      <c r="M244" s="491">
        <v>152863</v>
      </c>
      <c r="N244" s="492">
        <f t="shared" si="68"/>
        <v>9.1216891561678198E-2</v>
      </c>
      <c r="O244" s="491">
        <v>126161</v>
      </c>
      <c r="P244" s="492">
        <f t="shared" si="69"/>
        <v>8.0812396431113043E-2</v>
      </c>
    </row>
    <row r="245" spans="1:46" ht="15.5" x14ac:dyDescent="0.35">
      <c r="B245" s="493" t="s">
        <v>185</v>
      </c>
      <c r="C245" s="494">
        <v>60502</v>
      </c>
      <c r="D245" s="495">
        <f t="shared" si="70"/>
        <v>9.0416064535508434E-2</v>
      </c>
      <c r="E245" s="494">
        <v>71523</v>
      </c>
      <c r="F245" s="495">
        <f t="shared" si="70"/>
        <v>8.6970003173688304E-2</v>
      </c>
      <c r="G245" s="494">
        <v>86221</v>
      </c>
      <c r="H245" s="495">
        <f t="shared" si="65"/>
        <v>8.7341858064542269E-2</v>
      </c>
      <c r="I245" s="494">
        <v>90428</v>
      </c>
      <c r="J245" s="495">
        <f t="shared" si="66"/>
        <v>8.5420077137650943E-2</v>
      </c>
      <c r="K245" s="494">
        <v>105824</v>
      </c>
      <c r="L245" s="495">
        <f t="shared" si="67"/>
        <v>8.8096294551172918E-2</v>
      </c>
      <c r="M245" s="494">
        <v>141943</v>
      </c>
      <c r="N245" s="495">
        <f t="shared" si="68"/>
        <v>8.4700674714870763E-2</v>
      </c>
      <c r="O245" s="494">
        <v>127055</v>
      </c>
      <c r="P245" s="495">
        <f t="shared" si="69"/>
        <v>8.1385047903512711E-2</v>
      </c>
    </row>
    <row r="246" spans="1:46" ht="15.5" x14ac:dyDescent="0.35">
      <c r="B246" s="496" t="s">
        <v>186</v>
      </c>
      <c r="C246" s="491">
        <v>55832</v>
      </c>
      <c r="D246" s="492">
        <f t="shared" si="70"/>
        <v>8.3437071752115746E-2</v>
      </c>
      <c r="E246" s="491">
        <v>66090</v>
      </c>
      <c r="F246" s="492">
        <f t="shared" si="70"/>
        <v>8.0363624424996991E-2</v>
      </c>
      <c r="G246" s="491">
        <v>78512</v>
      </c>
      <c r="H246" s="492">
        <f t="shared" si="65"/>
        <v>7.9532642399918155E-2</v>
      </c>
      <c r="I246" s="491">
        <v>80535</v>
      </c>
      <c r="J246" s="492">
        <f t="shared" si="66"/>
        <v>7.6074953690015462E-2</v>
      </c>
      <c r="K246" s="491">
        <v>98801</v>
      </c>
      <c r="L246" s="492">
        <f t="shared" si="67"/>
        <v>8.2249792088282772E-2</v>
      </c>
      <c r="M246" s="491">
        <v>124836</v>
      </c>
      <c r="N246" s="492">
        <f t="shared" si="68"/>
        <v>7.4492531711360235E-2</v>
      </c>
      <c r="O246" s="491">
        <v>113062</v>
      </c>
      <c r="P246" s="492">
        <f t="shared" si="69"/>
        <v>7.2421835315941555E-2</v>
      </c>
    </row>
    <row r="247" spans="1:46" ht="15.5" x14ac:dyDescent="0.35">
      <c r="B247" s="493" t="s">
        <v>187</v>
      </c>
      <c r="C247" s="494">
        <v>58450</v>
      </c>
      <c r="D247" s="495">
        <f t="shared" si="70"/>
        <v>8.7349492117623675E-2</v>
      </c>
      <c r="E247" s="494">
        <v>69734</v>
      </c>
      <c r="F247" s="495">
        <f t="shared" si="70"/>
        <v>8.4794628319756996E-2</v>
      </c>
      <c r="G247" s="494">
        <v>79229</v>
      </c>
      <c r="H247" s="495">
        <f t="shared" si="65"/>
        <v>8.0258963275717285E-2</v>
      </c>
      <c r="I247" s="494">
        <v>85837</v>
      </c>
      <c r="J247" s="495">
        <f t="shared" si="66"/>
        <v>8.1083327744332995E-2</v>
      </c>
      <c r="K247" s="494">
        <v>100208</v>
      </c>
      <c r="L247" s="495">
        <f t="shared" si="67"/>
        <v>8.3421090531296649E-2</v>
      </c>
      <c r="M247" s="494">
        <v>136571</v>
      </c>
      <c r="N247" s="495">
        <f t="shared" si="68"/>
        <v>8.1495077929060356E-2</v>
      </c>
      <c r="O247" s="494">
        <v>121882</v>
      </c>
      <c r="P247" s="495">
        <f t="shared" si="69"/>
        <v>7.8071484070488653E-2</v>
      </c>
    </row>
    <row r="248" spans="1:46" ht="15.5" x14ac:dyDescent="0.35">
      <c r="B248" s="496" t="s">
        <v>188</v>
      </c>
      <c r="C248" s="491">
        <v>58510</v>
      </c>
      <c r="D248" s="492">
        <f t="shared" si="70"/>
        <v>8.7439157977795751E-2</v>
      </c>
      <c r="E248" s="491">
        <v>71430</v>
      </c>
      <c r="F248" s="492">
        <f t="shared" si="70"/>
        <v>8.6856917728514671E-2</v>
      </c>
      <c r="G248" s="491">
        <v>81566</v>
      </c>
      <c r="H248" s="492">
        <f t="shared" si="65"/>
        <v>8.2626343870895194E-2</v>
      </c>
      <c r="I248" s="491">
        <v>87854</v>
      </c>
      <c r="J248" s="492">
        <f t="shared" si="66"/>
        <v>8.2988625833272725E-2</v>
      </c>
      <c r="K248" s="491">
        <v>99256</v>
      </c>
      <c r="L248" s="492">
        <f t="shared" si="67"/>
        <v>8.2628570191744966E-2</v>
      </c>
      <c r="M248" s="491">
        <v>130881</v>
      </c>
      <c r="N248" s="492">
        <f t="shared" si="68"/>
        <v>7.8099723180128644E-2</v>
      </c>
      <c r="O248" s="491">
        <v>120217</v>
      </c>
      <c r="P248" s="492">
        <f t="shared" si="69"/>
        <v>7.7004968744375166E-2</v>
      </c>
    </row>
    <row r="249" spans="1:46" ht="16" thickBot="1" x14ac:dyDescent="0.4">
      <c r="B249" s="511" t="s">
        <v>189</v>
      </c>
      <c r="C249" s="512">
        <v>61107</v>
      </c>
      <c r="D249" s="513">
        <f t="shared" si="70"/>
        <v>9.1320195292243458E-2</v>
      </c>
      <c r="E249" s="512">
        <v>76141</v>
      </c>
      <c r="F249" s="513">
        <f t="shared" si="70"/>
        <v>9.2585364311449481E-2</v>
      </c>
      <c r="G249" s="512">
        <v>83089</v>
      </c>
      <c r="H249" s="513">
        <f t="shared" si="65"/>
        <v>8.4169142607076614E-2</v>
      </c>
      <c r="I249" s="512">
        <v>94368</v>
      </c>
      <c r="J249" s="513">
        <f t="shared" si="66"/>
        <v>8.9141879056551548E-2</v>
      </c>
      <c r="K249" s="512">
        <v>105338</v>
      </c>
      <c r="L249" s="513">
        <f t="shared" si="67"/>
        <v>8.7691709587914404E-2</v>
      </c>
      <c r="M249" s="512">
        <v>143230</v>
      </c>
      <c r="N249" s="513">
        <f t="shared" si="68"/>
        <v>8.5468657414673063E-2</v>
      </c>
      <c r="O249" s="512">
        <v>121194</v>
      </c>
      <c r="P249" s="513">
        <f t="shared" si="69"/>
        <v>7.763078584564416E-2</v>
      </c>
    </row>
    <row r="250" spans="1:46" ht="16" thickBot="1" x14ac:dyDescent="0.4">
      <c r="B250" s="504" t="s">
        <v>23</v>
      </c>
      <c r="C250" s="505">
        <f t="shared" ref="C250:O250" si="71">SUM(C238:C249)</f>
        <v>669151</v>
      </c>
      <c r="D250" s="514">
        <f t="shared" si="70"/>
        <v>1</v>
      </c>
      <c r="E250" s="505">
        <f t="shared" si="71"/>
        <v>822387</v>
      </c>
      <c r="F250" s="514">
        <f t="shared" si="70"/>
        <v>1</v>
      </c>
      <c r="G250" s="505">
        <f t="shared" si="71"/>
        <v>987167</v>
      </c>
      <c r="H250" s="514">
        <f t="shared" si="65"/>
        <v>1</v>
      </c>
      <c r="I250" s="505">
        <f t="shared" si="71"/>
        <v>1058627</v>
      </c>
      <c r="J250" s="514">
        <f t="shared" si="66"/>
        <v>1</v>
      </c>
      <c r="K250" s="505">
        <f t="shared" si="71"/>
        <v>1201231</v>
      </c>
      <c r="L250" s="514">
        <f t="shared" si="67"/>
        <v>1</v>
      </c>
      <c r="M250" s="505">
        <f t="shared" si="71"/>
        <v>1675819</v>
      </c>
      <c r="N250" s="514">
        <f t="shared" si="68"/>
        <v>1</v>
      </c>
      <c r="O250" s="505">
        <f t="shared" si="71"/>
        <v>1561159</v>
      </c>
      <c r="P250" s="514">
        <f t="shared" si="69"/>
        <v>1</v>
      </c>
    </row>
    <row r="251" spans="1:46" x14ac:dyDescent="0.35">
      <c r="C251"/>
      <c r="D251"/>
    </row>
    <row r="252" spans="1:46" x14ac:dyDescent="0.35">
      <c r="C252"/>
      <c r="D252"/>
    </row>
    <row r="253" spans="1:46" x14ac:dyDescent="0.35">
      <c r="C253"/>
      <c r="D253"/>
    </row>
    <row r="254" spans="1:46" x14ac:dyDescent="0.35">
      <c r="A254" s="379"/>
      <c r="B254" s="1043" t="s">
        <v>533</v>
      </c>
      <c r="C254" s="1043"/>
      <c r="D254" s="1043"/>
      <c r="E254" s="379"/>
      <c r="F254" s="379"/>
      <c r="G254" s="379"/>
      <c r="H254" s="379"/>
      <c r="I254" s="379"/>
      <c r="J254" s="379"/>
      <c r="K254" s="379"/>
      <c r="L254" s="379"/>
      <c r="M254" s="379"/>
      <c r="N254" s="379"/>
      <c r="O254" s="379"/>
      <c r="P254" s="379"/>
      <c r="Q254" s="379"/>
      <c r="R254" s="379"/>
      <c r="S254" s="379"/>
      <c r="T254" s="379"/>
      <c r="U254" s="379"/>
      <c r="V254" s="379"/>
      <c r="W254" s="379"/>
      <c r="X254" s="379"/>
      <c r="Y254" s="379"/>
      <c r="Z254" s="379"/>
      <c r="AA254" s="379"/>
      <c r="AB254" s="379"/>
      <c r="AC254" s="379"/>
      <c r="AD254" s="379"/>
      <c r="AE254" s="379"/>
      <c r="AF254" s="379"/>
      <c r="AG254" s="379"/>
      <c r="AH254" s="379"/>
      <c r="AI254" s="379"/>
      <c r="AJ254" s="379"/>
      <c r="AK254" s="379"/>
      <c r="AL254" s="379"/>
      <c r="AM254" s="379"/>
      <c r="AN254" s="379"/>
      <c r="AO254" s="379"/>
      <c r="AP254" s="379"/>
      <c r="AQ254" s="379"/>
      <c r="AR254" s="379"/>
      <c r="AS254" s="379"/>
      <c r="AT254" s="379"/>
    </row>
    <row r="255" spans="1:46" x14ac:dyDescent="0.35">
      <c r="A255" s="379"/>
      <c r="B255" s="1043"/>
      <c r="C255" s="1043"/>
      <c r="D255" s="1043"/>
      <c r="E255" s="379"/>
      <c r="F255" s="379"/>
      <c r="G255" s="379"/>
      <c r="H255" s="379"/>
      <c r="I255" s="379"/>
      <c r="J255" s="379"/>
      <c r="K255" s="379"/>
      <c r="L255" s="379"/>
      <c r="M255" s="379"/>
      <c r="N255" s="379"/>
      <c r="O255" s="379"/>
      <c r="P255" s="379"/>
      <c r="Q255" s="379"/>
      <c r="R255" s="379"/>
      <c r="S255" s="379"/>
      <c r="T255" s="379"/>
      <c r="U255" s="379"/>
      <c r="V255" s="379"/>
      <c r="W255" s="379"/>
      <c r="X255" s="379"/>
      <c r="Y255" s="379"/>
      <c r="Z255" s="379"/>
      <c r="AA255" s="379"/>
      <c r="AB255" s="379"/>
      <c r="AC255" s="379"/>
      <c r="AD255" s="379"/>
      <c r="AE255" s="379"/>
      <c r="AF255" s="379"/>
      <c r="AG255" s="379"/>
      <c r="AH255" s="379"/>
      <c r="AI255" s="379"/>
      <c r="AJ255" s="379"/>
      <c r="AK255" s="379"/>
      <c r="AL255" s="379"/>
      <c r="AM255" s="379"/>
      <c r="AN255" s="379"/>
      <c r="AO255" s="379"/>
      <c r="AP255" s="379"/>
      <c r="AQ255" s="379"/>
      <c r="AR255" s="379"/>
      <c r="AS255" s="379"/>
      <c r="AT255" s="379"/>
    </row>
    <row r="258" spans="2:16" ht="15" thickBot="1" x14ac:dyDescent="0.4">
      <c r="C258"/>
      <c r="D258"/>
    </row>
    <row r="259" spans="2:16" ht="18.5" x14ac:dyDescent="0.45">
      <c r="B259" s="276" t="s">
        <v>135</v>
      </c>
      <c r="C259" s="1072">
        <v>2015</v>
      </c>
      <c r="D259" s="1073"/>
      <c r="E259" s="1070">
        <v>2016</v>
      </c>
      <c r="F259" s="1071"/>
      <c r="G259" s="1072">
        <v>2017</v>
      </c>
      <c r="H259" s="1073"/>
      <c r="I259" s="1070">
        <v>2018</v>
      </c>
      <c r="J259" s="1071"/>
      <c r="K259" s="1072">
        <v>2019</v>
      </c>
      <c r="L259" s="1073"/>
      <c r="M259" s="1072">
        <v>2020</v>
      </c>
      <c r="N259" s="1073"/>
      <c r="O259" s="1078">
        <v>2021</v>
      </c>
      <c r="P259" s="1073"/>
    </row>
    <row r="260" spans="2:16" ht="16" thickBot="1" x14ac:dyDescent="0.4">
      <c r="B260" s="479"/>
      <c r="C260" s="475" t="s">
        <v>3</v>
      </c>
      <c r="D260" s="464" t="s">
        <v>4</v>
      </c>
      <c r="E260" s="475" t="s">
        <v>3</v>
      </c>
      <c r="F260" s="464" t="s">
        <v>4</v>
      </c>
      <c r="G260" s="475" t="s">
        <v>3</v>
      </c>
      <c r="H260" s="464" t="s">
        <v>4</v>
      </c>
      <c r="I260" s="475" t="s">
        <v>3</v>
      </c>
      <c r="J260" s="464" t="s">
        <v>4</v>
      </c>
      <c r="K260" s="475" t="s">
        <v>3</v>
      </c>
      <c r="L260" s="464" t="s">
        <v>4</v>
      </c>
      <c r="M260" s="475" t="s">
        <v>3</v>
      </c>
      <c r="N260" s="464" t="s">
        <v>4</v>
      </c>
      <c r="O260" s="481" t="s">
        <v>3</v>
      </c>
      <c r="P260" s="464" t="s">
        <v>4</v>
      </c>
    </row>
    <row r="261" spans="2:16" ht="15.5" x14ac:dyDescent="0.35">
      <c r="B261" s="500" t="s">
        <v>392</v>
      </c>
      <c r="C261" s="498">
        <v>132837</v>
      </c>
      <c r="D261" s="499">
        <f>C261/C$268</f>
        <v>5.129927104267621E-2</v>
      </c>
      <c r="E261" s="498">
        <v>156808</v>
      </c>
      <c r="F261" s="499">
        <f>E261/E$268</f>
        <v>5.7131406461203266E-2</v>
      </c>
      <c r="G261" s="498">
        <v>167691</v>
      </c>
      <c r="H261" s="499">
        <f t="shared" ref="H261:H267" si="72">G261/G$268</f>
        <v>6.0250327136953434E-2</v>
      </c>
      <c r="I261" s="498">
        <v>158450</v>
      </c>
      <c r="J261" s="499">
        <f t="shared" ref="J261:J267" si="73">I261/I$268</f>
        <v>6.0575847115660685E-2</v>
      </c>
      <c r="K261" s="498">
        <v>150628</v>
      </c>
      <c r="L261" s="499">
        <f t="shared" ref="L261:L267" si="74">K261/K$268</f>
        <v>5.9861406465658219E-2</v>
      </c>
      <c r="M261" s="498">
        <v>73175</v>
      </c>
      <c r="N261" s="499">
        <f t="shared" ref="N261:N267" si="75">M261/M$268</f>
        <v>6.9057579912855799E-2</v>
      </c>
      <c r="O261" s="530">
        <v>68835</v>
      </c>
      <c r="P261" s="499">
        <f t="shared" ref="P261:P267" si="76">O261/O$268</f>
        <v>5.327015362327589E-2</v>
      </c>
    </row>
    <row r="262" spans="2:16" ht="15.5" x14ac:dyDescent="0.35">
      <c r="B262" s="501" t="s">
        <v>393</v>
      </c>
      <c r="C262" s="494">
        <v>518513</v>
      </c>
      <c r="D262" s="495">
        <f t="shared" ref="D262:F267" si="77">C262/C$268</f>
        <v>0.20024043697276489</v>
      </c>
      <c r="E262" s="494">
        <v>542775</v>
      </c>
      <c r="F262" s="495">
        <f t="shared" si="77"/>
        <v>0.19775457337622829</v>
      </c>
      <c r="G262" s="494">
        <v>531313</v>
      </c>
      <c r="H262" s="495">
        <f t="shared" si="72"/>
        <v>0.1908974367265753</v>
      </c>
      <c r="I262" s="494">
        <v>494790</v>
      </c>
      <c r="J262" s="495">
        <f t="shared" si="73"/>
        <v>0.18915950390885294</v>
      </c>
      <c r="K262" s="494">
        <v>465398</v>
      </c>
      <c r="L262" s="495">
        <f t="shared" si="74"/>
        <v>0.1849548480116871</v>
      </c>
      <c r="M262" s="494">
        <v>197963</v>
      </c>
      <c r="N262" s="495">
        <f t="shared" si="75"/>
        <v>0.18682399306168326</v>
      </c>
      <c r="O262" s="508">
        <v>236471</v>
      </c>
      <c r="P262" s="495">
        <f t="shared" si="76"/>
        <v>0.18300060285392131</v>
      </c>
    </row>
    <row r="263" spans="2:16" ht="15.5" x14ac:dyDescent="0.35">
      <c r="B263" s="502" t="s">
        <v>394</v>
      </c>
      <c r="C263" s="491">
        <v>401248</v>
      </c>
      <c r="D263" s="492">
        <f t="shared" si="77"/>
        <v>0.15495479352388072</v>
      </c>
      <c r="E263" s="491">
        <v>430743</v>
      </c>
      <c r="F263" s="492">
        <f t="shared" si="77"/>
        <v>0.15693684897019336</v>
      </c>
      <c r="G263" s="491">
        <v>439101</v>
      </c>
      <c r="H263" s="492">
        <f t="shared" si="72"/>
        <v>0.15776624205332063</v>
      </c>
      <c r="I263" s="491">
        <v>402370</v>
      </c>
      <c r="J263" s="492">
        <f t="shared" si="73"/>
        <v>0.15382709753189264</v>
      </c>
      <c r="K263" s="491">
        <v>380261</v>
      </c>
      <c r="L263" s="492">
        <f t="shared" si="74"/>
        <v>0.15112036463365153</v>
      </c>
      <c r="M263" s="491">
        <v>159846</v>
      </c>
      <c r="N263" s="492">
        <f t="shared" si="75"/>
        <v>0.15085176520328455</v>
      </c>
      <c r="O263" s="507">
        <v>196946</v>
      </c>
      <c r="P263" s="492">
        <f t="shared" si="76"/>
        <v>0.15241292475469881</v>
      </c>
    </row>
    <row r="264" spans="2:16" ht="15.5" x14ac:dyDescent="0.35">
      <c r="B264" s="501" t="s">
        <v>395</v>
      </c>
      <c r="C264" s="494">
        <v>373644</v>
      </c>
      <c r="D264" s="495">
        <f t="shared" si="77"/>
        <v>0.14429462295497272</v>
      </c>
      <c r="E264" s="494">
        <v>397235</v>
      </c>
      <c r="F264" s="495">
        <f t="shared" si="77"/>
        <v>0.14472854857925668</v>
      </c>
      <c r="G264" s="494">
        <v>408385</v>
      </c>
      <c r="H264" s="495">
        <f t="shared" si="72"/>
        <v>0.14673017542876318</v>
      </c>
      <c r="I264" s="494">
        <v>384428</v>
      </c>
      <c r="J264" s="495">
        <f t="shared" si="73"/>
        <v>0.14696782426619884</v>
      </c>
      <c r="K264" s="494">
        <v>362154</v>
      </c>
      <c r="L264" s="495">
        <f t="shared" si="74"/>
        <v>0.14392442173542758</v>
      </c>
      <c r="M264" s="494">
        <v>154985</v>
      </c>
      <c r="N264" s="495">
        <f t="shared" si="75"/>
        <v>0.14626428456158463</v>
      </c>
      <c r="O264" s="508">
        <v>184562</v>
      </c>
      <c r="P264" s="495">
        <f t="shared" si="76"/>
        <v>0.14282917255784186</v>
      </c>
    </row>
    <row r="265" spans="2:16" ht="15.5" x14ac:dyDescent="0.35">
      <c r="B265" s="502" t="s">
        <v>396</v>
      </c>
      <c r="C265" s="491">
        <v>348492</v>
      </c>
      <c r="D265" s="492">
        <f t="shared" si="77"/>
        <v>0.1345813708846505</v>
      </c>
      <c r="E265" s="491">
        <v>359022</v>
      </c>
      <c r="F265" s="492">
        <f t="shared" si="77"/>
        <v>0.13080602909618208</v>
      </c>
      <c r="G265" s="491">
        <v>403093</v>
      </c>
      <c r="H265" s="492">
        <f t="shared" si="72"/>
        <v>0.14482879293829704</v>
      </c>
      <c r="I265" s="491">
        <v>376921</v>
      </c>
      <c r="J265" s="492">
        <f t="shared" si="73"/>
        <v>0.14409787864109777</v>
      </c>
      <c r="K265" s="491">
        <v>358650</v>
      </c>
      <c r="L265" s="492">
        <f t="shared" si="74"/>
        <v>0.14253188934931302</v>
      </c>
      <c r="M265" s="491">
        <v>158175</v>
      </c>
      <c r="N265" s="492">
        <f t="shared" si="75"/>
        <v>0.14927478924107915</v>
      </c>
      <c r="O265" s="507">
        <v>188064</v>
      </c>
      <c r="P265" s="492">
        <f t="shared" si="76"/>
        <v>0.14553930661738587</v>
      </c>
    </row>
    <row r="266" spans="2:16" ht="15.5" x14ac:dyDescent="0.35">
      <c r="B266" s="501" t="s">
        <v>397</v>
      </c>
      <c r="C266" s="494">
        <v>398762</v>
      </c>
      <c r="D266" s="495">
        <f t="shared" si="77"/>
        <v>0.1539947448340421</v>
      </c>
      <c r="E266" s="494">
        <v>413361</v>
      </c>
      <c r="F266" s="495">
        <f t="shared" si="77"/>
        <v>0.15060389333585941</v>
      </c>
      <c r="G266" s="494">
        <v>403650</v>
      </c>
      <c r="H266" s="495">
        <f t="shared" si="72"/>
        <v>0.14502891955341224</v>
      </c>
      <c r="I266" s="494">
        <v>403057</v>
      </c>
      <c r="J266" s="495">
        <f t="shared" si="73"/>
        <v>0.1540897394187242</v>
      </c>
      <c r="K266" s="494">
        <v>401078</v>
      </c>
      <c r="L266" s="495">
        <f t="shared" si="74"/>
        <v>0.1593932946227346</v>
      </c>
      <c r="M266" s="494">
        <v>161490</v>
      </c>
      <c r="N266" s="495">
        <f t="shared" si="75"/>
        <v>0.15240326040487984</v>
      </c>
      <c r="O266" s="508">
        <v>207374</v>
      </c>
      <c r="P266" s="495">
        <f t="shared" si="76"/>
        <v>0.16048296415302118</v>
      </c>
    </row>
    <row r="267" spans="2:16" ht="16" thickBot="1" x14ac:dyDescent="0.4">
      <c r="B267" s="515" t="s">
        <v>398</v>
      </c>
      <c r="C267" s="516">
        <v>415956</v>
      </c>
      <c r="D267" s="517">
        <f t="shared" si="77"/>
        <v>0.16063475978701286</v>
      </c>
      <c r="E267" s="516">
        <v>444746</v>
      </c>
      <c r="F267" s="517">
        <f t="shared" si="77"/>
        <v>0.16203870018107691</v>
      </c>
      <c r="G267" s="516">
        <v>430005</v>
      </c>
      <c r="H267" s="517">
        <f t="shared" si="72"/>
        <v>0.15449810616267814</v>
      </c>
      <c r="I267" s="516">
        <v>395713</v>
      </c>
      <c r="J267" s="517">
        <f t="shared" si="73"/>
        <v>0.15128210911757295</v>
      </c>
      <c r="K267" s="516">
        <v>398110</v>
      </c>
      <c r="L267" s="517">
        <f t="shared" si="74"/>
        <v>0.15821377518152796</v>
      </c>
      <c r="M267" s="533">
        <v>153989</v>
      </c>
      <c r="N267" s="534">
        <f t="shared" si="75"/>
        <v>0.14532432761463276</v>
      </c>
      <c r="O267" s="531">
        <v>209935</v>
      </c>
      <c r="P267" s="517">
        <f t="shared" si="76"/>
        <v>0.16246487543985508</v>
      </c>
    </row>
    <row r="268" spans="2:16" ht="16" thickBot="1" x14ac:dyDescent="0.4">
      <c r="B268" s="503" t="s">
        <v>23</v>
      </c>
      <c r="C268" s="505">
        <f t="shared" ref="C268:P268" si="78">SUM(C261:C267)</f>
        <v>2589452</v>
      </c>
      <c r="D268" s="514">
        <f t="shared" si="78"/>
        <v>1</v>
      </c>
      <c r="E268" s="505">
        <f t="shared" si="78"/>
        <v>2744690</v>
      </c>
      <c r="F268" s="514">
        <f t="shared" si="78"/>
        <v>1</v>
      </c>
      <c r="G268" s="505">
        <f t="shared" si="78"/>
        <v>2783238</v>
      </c>
      <c r="H268" s="514">
        <f t="shared" si="78"/>
        <v>0.99999999999999989</v>
      </c>
      <c r="I268" s="505">
        <f t="shared" si="78"/>
        <v>2615729</v>
      </c>
      <c r="J268" s="514">
        <f t="shared" si="78"/>
        <v>1</v>
      </c>
      <c r="K268" s="505">
        <f t="shared" si="78"/>
        <v>2516279</v>
      </c>
      <c r="L268" s="514">
        <f t="shared" si="78"/>
        <v>1</v>
      </c>
      <c r="M268" s="532">
        <f t="shared" si="78"/>
        <v>1059623</v>
      </c>
      <c r="N268" s="514">
        <f t="shared" si="78"/>
        <v>1</v>
      </c>
      <c r="O268" s="505">
        <f t="shared" si="78"/>
        <v>1292187</v>
      </c>
      <c r="P268" s="514">
        <f t="shared" si="78"/>
        <v>1</v>
      </c>
    </row>
    <row r="271" spans="2:16" ht="15" thickBot="1" x14ac:dyDescent="0.4">
      <c r="C271"/>
      <c r="D271"/>
    </row>
    <row r="272" spans="2:16" ht="18.5" x14ac:dyDescent="0.45">
      <c r="B272" s="277" t="s">
        <v>138</v>
      </c>
      <c r="C272" s="1074">
        <v>2015</v>
      </c>
      <c r="D272" s="1075"/>
      <c r="E272" s="1076">
        <v>2016</v>
      </c>
      <c r="F272" s="1077"/>
      <c r="G272" s="1074">
        <v>2017</v>
      </c>
      <c r="H272" s="1075"/>
      <c r="I272" s="1076">
        <v>2018</v>
      </c>
      <c r="J272" s="1077"/>
      <c r="K272" s="1074">
        <v>2019</v>
      </c>
      <c r="L272" s="1075"/>
      <c r="M272" s="1074">
        <v>2020</v>
      </c>
      <c r="N272" s="1075"/>
      <c r="O272" s="1074">
        <v>2021</v>
      </c>
      <c r="P272" s="1075"/>
    </row>
    <row r="273" spans="1:46" ht="16" thickBot="1" x14ac:dyDescent="0.4">
      <c r="B273" s="479"/>
      <c r="C273" s="480" t="s">
        <v>3</v>
      </c>
      <c r="D273" s="451" t="s">
        <v>4</v>
      </c>
      <c r="E273" s="480" t="s">
        <v>3</v>
      </c>
      <c r="F273" s="451" t="s">
        <v>4</v>
      </c>
      <c r="G273" s="480" t="s">
        <v>3</v>
      </c>
      <c r="H273" s="451" t="s">
        <v>4</v>
      </c>
      <c r="I273" s="480" t="s">
        <v>3</v>
      </c>
      <c r="J273" s="451" t="s">
        <v>4</v>
      </c>
      <c r="K273" s="480" t="s">
        <v>3</v>
      </c>
      <c r="L273" s="451" t="s">
        <v>4</v>
      </c>
      <c r="M273" s="480" t="s">
        <v>3</v>
      </c>
      <c r="N273" s="451" t="s">
        <v>4</v>
      </c>
      <c r="O273" s="480" t="s">
        <v>3</v>
      </c>
      <c r="P273" s="451" t="s">
        <v>4</v>
      </c>
    </row>
    <row r="274" spans="1:46" ht="15.5" x14ac:dyDescent="0.35">
      <c r="B274" s="500" t="s">
        <v>392</v>
      </c>
      <c r="C274" s="498">
        <v>97380</v>
      </c>
      <c r="D274" s="499">
        <f>C274/C$281</f>
        <v>0.14552769105926763</v>
      </c>
      <c r="E274" s="498">
        <v>124555</v>
      </c>
      <c r="F274" s="499">
        <f>E274/E$281</f>
        <v>0.15145527415283297</v>
      </c>
      <c r="G274" s="498">
        <v>148046</v>
      </c>
      <c r="H274" s="499">
        <f t="shared" ref="H274:H280" si="79">G274/G$281</f>
        <v>0.14997057235503214</v>
      </c>
      <c r="I274" s="498">
        <v>159218</v>
      </c>
      <c r="J274" s="499">
        <f t="shared" ref="J274:J280" si="80">I274/I$281</f>
        <v>0.15040047155419237</v>
      </c>
      <c r="K274" s="498">
        <v>179247</v>
      </c>
      <c r="L274" s="499">
        <f t="shared" ref="L274:L280" si="81">K274/K$281</f>
        <v>0.14921942573909597</v>
      </c>
      <c r="M274" s="498">
        <v>249986</v>
      </c>
      <c r="N274" s="499">
        <f t="shared" ref="N274:N280" si="82">M274/M$281</f>
        <v>0.1491724344932239</v>
      </c>
      <c r="O274" s="498">
        <v>228911</v>
      </c>
      <c r="P274" s="499">
        <f t="shared" ref="P274:P280" si="83">O274/O$281</f>
        <v>0.14662709825529183</v>
      </c>
    </row>
    <row r="275" spans="1:46" ht="15.5" x14ac:dyDescent="0.35">
      <c r="B275" s="501" t="s">
        <v>393</v>
      </c>
      <c r="C275" s="494">
        <v>94082</v>
      </c>
      <c r="D275" s="495">
        <f t="shared" ref="D275:F280" si="84">C275/C$281</f>
        <v>0.1405990576118096</v>
      </c>
      <c r="E275" s="494">
        <v>114870</v>
      </c>
      <c r="F275" s="495">
        <f t="shared" si="84"/>
        <v>0.13967859453202139</v>
      </c>
      <c r="G275" s="494">
        <v>145016</v>
      </c>
      <c r="H275" s="495">
        <f t="shared" si="79"/>
        <v>0.14690118287989773</v>
      </c>
      <c r="I275" s="494">
        <v>151993</v>
      </c>
      <c r="J275" s="495">
        <f t="shared" si="80"/>
        <v>0.14357559366991396</v>
      </c>
      <c r="K275" s="494">
        <v>177686</v>
      </c>
      <c r="L275" s="495">
        <f t="shared" si="81"/>
        <v>0.14791992547644875</v>
      </c>
      <c r="M275" s="494">
        <v>232410</v>
      </c>
      <c r="N275" s="495">
        <f t="shared" si="82"/>
        <v>0.13868442833026717</v>
      </c>
      <c r="O275" s="494">
        <v>224285</v>
      </c>
      <c r="P275" s="495">
        <f t="shared" si="83"/>
        <v>0.14366395119582775</v>
      </c>
    </row>
    <row r="276" spans="1:46" ht="15.5" x14ac:dyDescent="0.35">
      <c r="B276" s="502" t="s">
        <v>394</v>
      </c>
      <c r="C276" s="491">
        <v>93718</v>
      </c>
      <c r="D276" s="492">
        <f t="shared" si="84"/>
        <v>0.1400550847267657</v>
      </c>
      <c r="E276" s="491">
        <v>115960</v>
      </c>
      <c r="F276" s="492">
        <f t="shared" si="84"/>
        <v>0.14100400297669713</v>
      </c>
      <c r="G276" s="491">
        <v>137940</v>
      </c>
      <c r="H276" s="492">
        <f t="shared" si="79"/>
        <v>0.13973319610562346</v>
      </c>
      <c r="I276" s="491">
        <v>150123</v>
      </c>
      <c r="J276" s="492">
        <f t="shared" si="80"/>
        <v>0.14180915468810071</v>
      </c>
      <c r="K276" s="491">
        <v>169250</v>
      </c>
      <c r="L276" s="492">
        <f t="shared" si="81"/>
        <v>0.14089712969445511</v>
      </c>
      <c r="M276" s="491">
        <v>236040</v>
      </c>
      <c r="N276" s="492">
        <f t="shared" si="82"/>
        <v>0.14085053338099163</v>
      </c>
      <c r="O276" s="491">
        <v>217813</v>
      </c>
      <c r="P276" s="492">
        <f t="shared" si="83"/>
        <v>0.13951836369715689</v>
      </c>
    </row>
    <row r="277" spans="1:46" ht="15.5" x14ac:dyDescent="0.35">
      <c r="B277" s="501" t="s">
        <v>395</v>
      </c>
      <c r="C277" s="494">
        <v>91989</v>
      </c>
      <c r="D277" s="495">
        <f t="shared" si="84"/>
        <v>0.13747121352280725</v>
      </c>
      <c r="E277" s="494">
        <v>112993</v>
      </c>
      <c r="F277" s="495">
        <f t="shared" si="84"/>
        <v>0.13739621687086873</v>
      </c>
      <c r="G277" s="494">
        <v>131998</v>
      </c>
      <c r="H277" s="495">
        <f t="shared" si="79"/>
        <v>0.13371395113491436</v>
      </c>
      <c r="I277" s="494">
        <v>142648</v>
      </c>
      <c r="J277" s="495">
        <f t="shared" si="80"/>
        <v>0.13474812185972962</v>
      </c>
      <c r="K277" s="494">
        <v>164437</v>
      </c>
      <c r="L277" s="495">
        <f t="shared" si="81"/>
        <v>0.13689040659123849</v>
      </c>
      <c r="M277" s="494">
        <v>236581</v>
      </c>
      <c r="N277" s="495">
        <f t="shared" si="82"/>
        <v>0.14117336060755964</v>
      </c>
      <c r="O277" s="494">
        <v>206416</v>
      </c>
      <c r="P277" s="495">
        <f t="shared" si="83"/>
        <v>0.13221810709605183</v>
      </c>
    </row>
    <row r="278" spans="1:46" ht="15.5" x14ac:dyDescent="0.35">
      <c r="B278" s="502" t="s">
        <v>396</v>
      </c>
      <c r="C278" s="491">
        <v>97742</v>
      </c>
      <c r="D278" s="492">
        <f t="shared" si="84"/>
        <v>0.14606867508230578</v>
      </c>
      <c r="E278" s="491">
        <v>114393</v>
      </c>
      <c r="F278" s="492">
        <f t="shared" si="84"/>
        <v>0.13909857634109446</v>
      </c>
      <c r="G278" s="491">
        <v>136071</v>
      </c>
      <c r="H278" s="492">
        <f t="shared" si="79"/>
        <v>0.13783989942937719</v>
      </c>
      <c r="I278" s="491">
        <v>146109</v>
      </c>
      <c r="J278" s="492">
        <f t="shared" si="80"/>
        <v>0.13801745090574868</v>
      </c>
      <c r="K278" s="491">
        <v>163172</v>
      </c>
      <c r="L278" s="492">
        <f t="shared" si="81"/>
        <v>0.13583732021567874</v>
      </c>
      <c r="M278" s="491">
        <v>226580</v>
      </c>
      <c r="N278" s="492">
        <f t="shared" si="82"/>
        <v>0.13520553233970972</v>
      </c>
      <c r="O278" s="491">
        <v>219315</v>
      </c>
      <c r="P278" s="492">
        <f t="shared" si="83"/>
        <v>0.14048045770565559</v>
      </c>
    </row>
    <row r="279" spans="1:46" ht="15.5" x14ac:dyDescent="0.35">
      <c r="B279" s="501" t="s">
        <v>397</v>
      </c>
      <c r="C279" s="494">
        <v>89816</v>
      </c>
      <c r="D279" s="495">
        <f t="shared" si="84"/>
        <v>0.13422381495357549</v>
      </c>
      <c r="E279" s="494">
        <v>113713</v>
      </c>
      <c r="F279" s="495">
        <f t="shared" si="84"/>
        <v>0.13827171602698482</v>
      </c>
      <c r="G279" s="494">
        <v>134106</v>
      </c>
      <c r="H279" s="495">
        <f t="shared" si="79"/>
        <v>0.13584935476976034</v>
      </c>
      <c r="I279" s="494">
        <v>143741</v>
      </c>
      <c r="J279" s="495">
        <f t="shared" si="80"/>
        <v>0.13578059127530281</v>
      </c>
      <c r="K279" s="494">
        <v>163227</v>
      </c>
      <c r="L279" s="495">
        <f t="shared" si="81"/>
        <v>0.13588310657983352</v>
      </c>
      <c r="M279" s="494">
        <v>231050</v>
      </c>
      <c r="N279" s="495">
        <f t="shared" si="82"/>
        <v>0.13787288484018859</v>
      </c>
      <c r="O279" s="494">
        <v>222625</v>
      </c>
      <c r="P279" s="495">
        <f t="shared" si="83"/>
        <v>0.14260065155927126</v>
      </c>
    </row>
    <row r="280" spans="1:46" ht="16" thickBot="1" x14ac:dyDescent="0.4">
      <c r="B280" s="515" t="s">
        <v>398</v>
      </c>
      <c r="C280" s="516">
        <v>104424</v>
      </c>
      <c r="D280" s="517">
        <f t="shared" si="84"/>
        <v>0.15605446304346851</v>
      </c>
      <c r="E280" s="516">
        <v>125904</v>
      </c>
      <c r="F280" s="517">
        <f t="shared" si="84"/>
        <v>0.15309561909950048</v>
      </c>
      <c r="G280" s="516">
        <v>153990</v>
      </c>
      <c r="H280" s="517">
        <f t="shared" si="79"/>
        <v>0.15599184332539479</v>
      </c>
      <c r="I280" s="516">
        <v>164795</v>
      </c>
      <c r="J280" s="517">
        <f t="shared" si="80"/>
        <v>0.15566861604701185</v>
      </c>
      <c r="K280" s="516">
        <v>184212</v>
      </c>
      <c r="L280" s="517">
        <f t="shared" si="81"/>
        <v>0.15335268570324942</v>
      </c>
      <c r="M280" s="516">
        <v>263172</v>
      </c>
      <c r="N280" s="517">
        <f t="shared" si="82"/>
        <v>0.15704082600805935</v>
      </c>
      <c r="O280" s="516">
        <v>241813</v>
      </c>
      <c r="P280" s="517">
        <f t="shared" si="83"/>
        <v>0.15489137049074481</v>
      </c>
    </row>
    <row r="281" spans="1:46" ht="16" thickBot="1" x14ac:dyDescent="0.4">
      <c r="B281" s="503" t="s">
        <v>23</v>
      </c>
      <c r="C281" s="505">
        <f t="shared" ref="C281:P281" si="85">SUM(C274:C280)</f>
        <v>669151</v>
      </c>
      <c r="D281" s="514">
        <f t="shared" si="85"/>
        <v>1</v>
      </c>
      <c r="E281" s="505">
        <f t="shared" si="85"/>
        <v>822388</v>
      </c>
      <c r="F281" s="514">
        <f t="shared" si="85"/>
        <v>1</v>
      </c>
      <c r="G281" s="505">
        <f t="shared" si="85"/>
        <v>987167</v>
      </c>
      <c r="H281" s="514">
        <f t="shared" si="85"/>
        <v>1</v>
      </c>
      <c r="I281" s="505">
        <f t="shared" si="85"/>
        <v>1058627</v>
      </c>
      <c r="J281" s="514">
        <f t="shared" si="85"/>
        <v>1</v>
      </c>
      <c r="K281" s="505">
        <f t="shared" si="85"/>
        <v>1201231</v>
      </c>
      <c r="L281" s="514">
        <f t="shared" si="85"/>
        <v>1</v>
      </c>
      <c r="M281" s="505">
        <f t="shared" si="85"/>
        <v>1675819</v>
      </c>
      <c r="N281" s="514">
        <f t="shared" si="85"/>
        <v>0.99999999999999989</v>
      </c>
      <c r="O281" s="505">
        <f t="shared" si="85"/>
        <v>1561178</v>
      </c>
      <c r="P281" s="514">
        <f t="shared" si="85"/>
        <v>1</v>
      </c>
    </row>
    <row r="285" spans="1:46" x14ac:dyDescent="0.35">
      <c r="A285" s="379"/>
      <c r="B285" s="1043" t="s">
        <v>535</v>
      </c>
      <c r="C285" s="1043"/>
      <c r="D285" s="1043"/>
      <c r="E285" s="1043"/>
      <c r="F285" s="379"/>
      <c r="G285" s="379"/>
      <c r="H285" s="379"/>
      <c r="I285" s="379"/>
      <c r="J285" s="379"/>
      <c r="K285" s="379"/>
      <c r="L285" s="379"/>
      <c r="M285" s="379"/>
      <c r="N285" s="379"/>
      <c r="O285" s="379"/>
      <c r="P285" s="379"/>
      <c r="Q285" s="379"/>
      <c r="R285" s="379"/>
      <c r="S285" s="379"/>
      <c r="T285" s="379"/>
      <c r="U285" s="379"/>
      <c r="V285" s="379"/>
      <c r="W285" s="379"/>
      <c r="X285" s="379"/>
      <c r="Y285" s="379"/>
      <c r="Z285" s="379"/>
      <c r="AA285" s="379"/>
      <c r="AB285" s="379"/>
      <c r="AC285" s="379"/>
      <c r="AD285" s="379"/>
      <c r="AE285" s="379"/>
      <c r="AF285" s="379"/>
      <c r="AG285" s="379"/>
      <c r="AH285" s="379"/>
      <c r="AI285" s="379"/>
      <c r="AJ285" s="379"/>
      <c r="AK285" s="379"/>
      <c r="AL285" s="379"/>
      <c r="AM285" s="379"/>
      <c r="AN285" s="379"/>
      <c r="AO285" s="379"/>
      <c r="AP285" s="379"/>
      <c r="AQ285" s="379"/>
      <c r="AR285" s="379"/>
      <c r="AS285" s="379"/>
      <c r="AT285" s="379"/>
    </row>
    <row r="286" spans="1:46" x14ac:dyDescent="0.35">
      <c r="A286" s="379"/>
      <c r="B286" s="1043"/>
      <c r="C286" s="1043"/>
      <c r="D286" s="1043"/>
      <c r="E286" s="1043"/>
      <c r="F286" s="379"/>
      <c r="G286" s="379"/>
      <c r="H286" s="379"/>
      <c r="I286" s="379"/>
      <c r="J286" s="379"/>
      <c r="K286" s="379"/>
      <c r="L286" s="379"/>
      <c r="M286" s="379"/>
      <c r="N286" s="379"/>
      <c r="O286" s="379"/>
      <c r="P286" s="379"/>
      <c r="Q286" s="379"/>
      <c r="R286" s="379"/>
      <c r="S286" s="379"/>
      <c r="T286" s="379"/>
      <c r="U286" s="379"/>
      <c r="V286" s="379"/>
      <c r="W286" s="379"/>
      <c r="X286" s="379"/>
      <c r="Y286" s="379"/>
      <c r="Z286" s="379"/>
      <c r="AA286" s="379"/>
      <c r="AB286" s="379"/>
      <c r="AC286" s="379"/>
      <c r="AD286" s="379"/>
      <c r="AE286" s="379"/>
      <c r="AF286" s="379"/>
      <c r="AG286" s="379"/>
      <c r="AH286" s="379"/>
      <c r="AI286" s="379"/>
      <c r="AJ286" s="379"/>
      <c r="AK286" s="379"/>
      <c r="AL286" s="379"/>
      <c r="AM286" s="379"/>
      <c r="AN286" s="379"/>
      <c r="AO286" s="379"/>
      <c r="AP286" s="379"/>
      <c r="AQ286" s="379"/>
      <c r="AR286" s="379"/>
      <c r="AS286" s="379"/>
      <c r="AT286" s="379"/>
    </row>
    <row r="288" spans="1:46" ht="15" thickBot="1" x14ac:dyDescent="0.4">
      <c r="C288"/>
      <c r="D288"/>
    </row>
    <row r="289" spans="2:16" ht="18.5" x14ac:dyDescent="0.45">
      <c r="B289" s="535" t="s">
        <v>172</v>
      </c>
      <c r="C289" s="1080">
        <v>2015</v>
      </c>
      <c r="D289" s="1048"/>
      <c r="E289" s="1081">
        <v>2016</v>
      </c>
      <c r="F289" s="1082"/>
      <c r="G289" s="1080">
        <v>2017</v>
      </c>
      <c r="H289" s="1048"/>
      <c r="I289" s="1081">
        <v>2018</v>
      </c>
      <c r="J289" s="1082"/>
      <c r="K289" s="1080">
        <v>2019</v>
      </c>
      <c r="L289" s="1048"/>
      <c r="M289" s="1080">
        <v>2020</v>
      </c>
      <c r="N289" s="1048"/>
      <c r="O289" s="1080">
        <v>2021</v>
      </c>
      <c r="P289" s="1048"/>
    </row>
    <row r="290" spans="2:16" ht="16" thickBot="1" x14ac:dyDescent="0.4">
      <c r="B290" s="506"/>
      <c r="C290" s="476" t="s">
        <v>3</v>
      </c>
      <c r="D290" s="477" t="s">
        <v>4</v>
      </c>
      <c r="E290" s="476" t="s">
        <v>3</v>
      </c>
      <c r="F290" s="477" t="s">
        <v>4</v>
      </c>
      <c r="G290" s="476" t="s">
        <v>3</v>
      </c>
      <c r="H290" s="477" t="s">
        <v>4</v>
      </c>
      <c r="I290" s="476" t="s">
        <v>3</v>
      </c>
      <c r="J290" s="477" t="s">
        <v>4</v>
      </c>
      <c r="K290" s="476" t="s">
        <v>3</v>
      </c>
      <c r="L290" s="477" t="s">
        <v>4</v>
      </c>
      <c r="M290" s="476" t="s">
        <v>3</v>
      </c>
      <c r="N290" s="477" t="s">
        <v>4</v>
      </c>
      <c r="O290" s="476" t="s">
        <v>3</v>
      </c>
      <c r="P290" s="477" t="s">
        <v>4</v>
      </c>
    </row>
    <row r="291" spans="2:16" ht="15.5" x14ac:dyDescent="0.35">
      <c r="B291" s="490" t="s">
        <v>173</v>
      </c>
      <c r="C291" s="509">
        <f>SUM(C301,C311)</f>
        <v>923716</v>
      </c>
      <c r="D291" s="510">
        <f>C291/C$295</f>
        <v>0.28346994095322442</v>
      </c>
      <c r="E291" s="509">
        <f>SUM(E301,E311)</f>
        <v>1043441</v>
      </c>
      <c r="F291" s="510">
        <f>E291/E$295</f>
        <v>0.29251989794445143</v>
      </c>
      <c r="G291" s="509">
        <f>SUM(G301,G311)</f>
        <v>1109147</v>
      </c>
      <c r="H291" s="510">
        <f>G291/G$295</f>
        <v>0.2941718462605476</v>
      </c>
      <c r="I291" s="509">
        <f>SUM(I301,I311)</f>
        <v>1100963</v>
      </c>
      <c r="J291" s="510">
        <f>I291/I$295</f>
        <v>0.2996337867635252</v>
      </c>
      <c r="K291" s="509">
        <f>SUM(K301,K311)</f>
        <v>1126997</v>
      </c>
      <c r="L291" s="510">
        <f>K291/K$295</f>
        <v>0.30315894071088406</v>
      </c>
      <c r="M291" s="509">
        <f>SUM(M301,M311)</f>
        <v>789815</v>
      </c>
      <c r="N291" s="510">
        <f>M291/M$295</f>
        <v>0.28873395963065568</v>
      </c>
      <c r="O291" s="509">
        <f>SUM(O301,O311)</f>
        <v>861694</v>
      </c>
      <c r="P291" s="510">
        <f>O291/O$295</f>
        <v>0.30199411428052741</v>
      </c>
    </row>
    <row r="292" spans="2:16" ht="15.5" x14ac:dyDescent="0.35">
      <c r="B292" s="493" t="s">
        <v>174</v>
      </c>
      <c r="C292" s="494">
        <f t="shared" ref="C292:E294" si="86">SUM(C302,C312)</f>
        <v>1598940</v>
      </c>
      <c r="D292" s="495">
        <f>C292/C$295</f>
        <v>0.4906826637058887</v>
      </c>
      <c r="E292" s="494">
        <f t="shared" si="86"/>
        <v>1676348</v>
      </c>
      <c r="F292" s="495">
        <f>E292/E$295</f>
        <v>0.46995004593396777</v>
      </c>
      <c r="G292" s="494">
        <f>SUM(G302,G312)</f>
        <v>1709011</v>
      </c>
      <c r="H292" s="495">
        <f>G292/G$295</f>
        <v>0.4532698741912341</v>
      </c>
      <c r="I292" s="494">
        <f>SUM(I302,I312)</f>
        <v>1627118</v>
      </c>
      <c r="J292" s="495">
        <f>I292/I$295</f>
        <v>0.44283007498988941</v>
      </c>
      <c r="K292" s="494">
        <f>SUM(K302,K312)</f>
        <v>1616629</v>
      </c>
      <c r="L292" s="495">
        <f>K292/K$295</f>
        <v>0.43486853573034867</v>
      </c>
      <c r="M292" s="494">
        <f>SUM(M302,M312)</f>
        <v>1013679</v>
      </c>
      <c r="N292" s="495">
        <f>M292/M$295</f>
        <v>0.37057228776921608</v>
      </c>
      <c r="O292" s="494">
        <f>SUM(O302,O312)</f>
        <v>1123417</v>
      </c>
      <c r="P292" s="495">
        <f>O292/O$295</f>
        <v>0.39371902541121007</v>
      </c>
    </row>
    <row r="293" spans="2:16" ht="15.5" x14ac:dyDescent="0.35">
      <c r="B293" s="496" t="s">
        <v>175</v>
      </c>
      <c r="C293" s="491">
        <f t="shared" si="86"/>
        <v>640339</v>
      </c>
      <c r="D293" s="492">
        <f>C293/C$295</f>
        <v>0.19650721490160047</v>
      </c>
      <c r="E293" s="491">
        <f t="shared" si="86"/>
        <v>736436</v>
      </c>
      <c r="F293" s="492">
        <f>E293/E$295</f>
        <v>0.20645363136259745</v>
      </c>
      <c r="G293" s="491">
        <f>SUM(G303,G313)</f>
        <v>829840</v>
      </c>
      <c r="H293" s="492">
        <f>G293/G$295</f>
        <v>0.22009306692517117</v>
      </c>
      <c r="I293" s="491">
        <f>SUM(I303,I313)</f>
        <v>821801</v>
      </c>
      <c r="J293" s="492">
        <f>I293/I$295</f>
        <v>0.22365814799957109</v>
      </c>
      <c r="K293" s="491">
        <f>SUM(K303,K313)</f>
        <v>841819</v>
      </c>
      <c r="L293" s="492">
        <f>K293/K$295</f>
        <v>0.22644688167785337</v>
      </c>
      <c r="M293" s="491">
        <f>SUM(M303,M313)</f>
        <v>811467</v>
      </c>
      <c r="N293" s="492">
        <f>M293/M$295</f>
        <v>0.29664931663694571</v>
      </c>
      <c r="O293" s="491">
        <f>SUM(O303,O313)</f>
        <v>760110</v>
      </c>
      <c r="P293" s="492">
        <f>O293/O$295</f>
        <v>0.26639241564380356</v>
      </c>
    </row>
    <row r="294" spans="2:16" ht="16" thickBot="1" x14ac:dyDescent="0.4">
      <c r="B294" s="511" t="s">
        <v>176</v>
      </c>
      <c r="C294" s="512">
        <f t="shared" si="86"/>
        <v>95608</v>
      </c>
      <c r="D294" s="513">
        <f>C294/C$295</f>
        <v>2.9340180439286406E-2</v>
      </c>
      <c r="E294" s="512">
        <f t="shared" si="86"/>
        <v>110852</v>
      </c>
      <c r="F294" s="513">
        <f>E294/E$295</f>
        <v>3.1076424758983336E-2</v>
      </c>
      <c r="G294" s="512">
        <f>SUM(G304,G314)</f>
        <v>122407</v>
      </c>
      <c r="H294" s="513">
        <f>G294/G$295</f>
        <v>3.2465212623047128E-2</v>
      </c>
      <c r="I294" s="512">
        <f>SUM(I304,I314)</f>
        <v>124480</v>
      </c>
      <c r="J294" s="513">
        <f>I294/I$295</f>
        <v>3.3877990247014309E-2</v>
      </c>
      <c r="K294" s="512">
        <f>SUM(K304,K314)</f>
        <v>132067</v>
      </c>
      <c r="L294" s="513">
        <f>K294/K$295</f>
        <v>3.5525641880913901E-2</v>
      </c>
      <c r="M294" s="512">
        <f>SUM(M304,M314)</f>
        <v>120481</v>
      </c>
      <c r="N294" s="513">
        <f>M294/M$295</f>
        <v>4.4044435963182547E-2</v>
      </c>
      <c r="O294" s="512">
        <f>SUM(O304,O314)</f>
        <v>108126</v>
      </c>
      <c r="P294" s="513">
        <f>O294/O$295</f>
        <v>3.7894444664458966E-2</v>
      </c>
    </row>
    <row r="295" spans="2:16" ht="16" thickBot="1" x14ac:dyDescent="0.4">
      <c r="B295" s="504" t="s">
        <v>23</v>
      </c>
      <c r="C295" s="505">
        <f t="shared" ref="C295:I295" si="87">SUM(C291:C294)</f>
        <v>3258603</v>
      </c>
      <c r="D295" s="514">
        <f>C295/C$295</f>
        <v>1</v>
      </c>
      <c r="E295" s="505">
        <f t="shared" si="87"/>
        <v>3567077</v>
      </c>
      <c r="F295" s="514">
        <f>E295/E$295</f>
        <v>1</v>
      </c>
      <c r="G295" s="505">
        <f t="shared" si="87"/>
        <v>3770405</v>
      </c>
      <c r="H295" s="514">
        <f>G295/G$295</f>
        <v>1</v>
      </c>
      <c r="I295" s="505">
        <f t="shared" si="87"/>
        <v>3674362</v>
      </c>
      <c r="J295" s="514">
        <f>I295/I$295</f>
        <v>1</v>
      </c>
      <c r="K295" s="505">
        <f>SUM(K291:K294)</f>
        <v>3717512</v>
      </c>
      <c r="L295" s="514">
        <f>K295/K$295</f>
        <v>1</v>
      </c>
      <c r="M295" s="505">
        <f>SUM(M291:M294)</f>
        <v>2735442</v>
      </c>
      <c r="N295" s="514">
        <f>M295/M$295</f>
        <v>1</v>
      </c>
      <c r="O295" s="505">
        <f>SUM(O291:O294)</f>
        <v>2853347</v>
      </c>
      <c r="P295" s="514">
        <f>O295/O$295</f>
        <v>1</v>
      </c>
    </row>
    <row r="296" spans="2:16" x14ac:dyDescent="0.35">
      <c r="C296"/>
      <c r="D296"/>
    </row>
    <row r="297" spans="2:16" x14ac:dyDescent="0.35">
      <c r="C297"/>
      <c r="D297"/>
    </row>
    <row r="298" spans="2:16" ht="15" thickBot="1" x14ac:dyDescent="0.4">
      <c r="C298"/>
      <c r="D298"/>
    </row>
    <row r="299" spans="2:16" ht="18.5" x14ac:dyDescent="0.45">
      <c r="B299" s="276" t="s">
        <v>135</v>
      </c>
      <c r="C299" s="1072">
        <v>2015</v>
      </c>
      <c r="D299" s="1073"/>
      <c r="E299" s="1070">
        <v>2016</v>
      </c>
      <c r="F299" s="1071"/>
      <c r="G299" s="1072">
        <v>2017</v>
      </c>
      <c r="H299" s="1073"/>
      <c r="I299" s="1070">
        <v>2018</v>
      </c>
      <c r="J299" s="1071"/>
      <c r="K299" s="1072">
        <v>2019</v>
      </c>
      <c r="L299" s="1073"/>
      <c r="M299" s="1072">
        <v>2020</v>
      </c>
      <c r="N299" s="1073"/>
      <c r="O299" s="1072">
        <v>2021</v>
      </c>
      <c r="P299" s="1073"/>
    </row>
    <row r="300" spans="2:16" ht="16" thickBot="1" x14ac:dyDescent="0.4">
      <c r="B300" s="538"/>
      <c r="C300" s="473" t="s">
        <v>3</v>
      </c>
      <c r="D300" s="435" t="s">
        <v>4</v>
      </c>
      <c r="E300" s="473" t="s">
        <v>3</v>
      </c>
      <c r="F300" s="435" t="s">
        <v>4</v>
      </c>
      <c r="G300" s="473" t="s">
        <v>3</v>
      </c>
      <c r="H300" s="435" t="s">
        <v>4</v>
      </c>
      <c r="I300" s="473" t="s">
        <v>3</v>
      </c>
      <c r="J300" s="435" t="s">
        <v>4</v>
      </c>
      <c r="K300" s="473" t="s">
        <v>3</v>
      </c>
      <c r="L300" s="435" t="s">
        <v>4</v>
      </c>
      <c r="M300" s="473" t="s">
        <v>3</v>
      </c>
      <c r="N300" s="435" t="s">
        <v>4</v>
      </c>
      <c r="O300" s="473" t="s">
        <v>3</v>
      </c>
      <c r="P300" s="435" t="s">
        <v>4</v>
      </c>
    </row>
    <row r="301" spans="2:16" ht="15.5" x14ac:dyDescent="0.35">
      <c r="B301" s="490" t="s">
        <v>173</v>
      </c>
      <c r="C301" s="491">
        <v>764708</v>
      </c>
      <c r="D301" s="492">
        <f>C301/C$305</f>
        <v>0.29531653801653784</v>
      </c>
      <c r="E301" s="491">
        <v>849805</v>
      </c>
      <c r="F301" s="492">
        <f>E301/E$305</f>
        <v>0.30961784390951252</v>
      </c>
      <c r="G301" s="491">
        <v>873093</v>
      </c>
      <c r="H301" s="492">
        <f>G301/G$305</f>
        <v>0.31369685237123091</v>
      </c>
      <c r="I301" s="491">
        <v>841986</v>
      </c>
      <c r="J301" s="492">
        <f>I301/I$305</f>
        <v>0.32189269937512782</v>
      </c>
      <c r="K301" s="491">
        <v>832934</v>
      </c>
      <c r="L301" s="492">
        <f>K301/K$305</f>
        <v>0.3310178791637341</v>
      </c>
      <c r="M301" s="491">
        <v>381944</v>
      </c>
      <c r="N301" s="492">
        <f>M301/M$305</f>
        <v>0.36045272705481102</v>
      </c>
      <c r="O301" s="491">
        <v>472720</v>
      </c>
      <c r="P301" s="492">
        <f>O301/O$305</f>
        <v>0.36582912084000163</v>
      </c>
    </row>
    <row r="302" spans="2:16" ht="15.5" x14ac:dyDescent="0.35">
      <c r="B302" s="493" t="s">
        <v>174</v>
      </c>
      <c r="C302" s="494">
        <v>1408675</v>
      </c>
      <c r="D302" s="495">
        <f>C302/C$305</f>
        <v>0.54400506361963841</v>
      </c>
      <c r="E302" s="494">
        <v>1440728</v>
      </c>
      <c r="F302" s="495">
        <f>E302/E$305</f>
        <v>0.52491465338526389</v>
      </c>
      <c r="G302" s="494">
        <v>1425104</v>
      </c>
      <c r="H302" s="495">
        <f>G302/G$305</f>
        <v>0.51203095100023788</v>
      </c>
      <c r="I302" s="494">
        <v>1323851</v>
      </c>
      <c r="J302" s="495">
        <f>I302/I$305</f>
        <v>0.50611051960538811</v>
      </c>
      <c r="K302" s="494">
        <v>1270430</v>
      </c>
      <c r="L302" s="495">
        <f>K302/K$305</f>
        <v>0.50488399348085533</v>
      </c>
      <c r="M302" s="494">
        <v>517842</v>
      </c>
      <c r="N302" s="495">
        <f>M302/M$305</f>
        <v>0.48870400132877451</v>
      </c>
      <c r="O302" s="494">
        <v>676192</v>
      </c>
      <c r="P302" s="495">
        <f>O302/O$305</f>
        <v>0.52329227635607201</v>
      </c>
    </row>
    <row r="303" spans="2:16" ht="15.5" x14ac:dyDescent="0.35">
      <c r="B303" s="496" t="s">
        <v>175</v>
      </c>
      <c r="C303" s="491">
        <v>358380</v>
      </c>
      <c r="D303" s="492">
        <f>C303/C$305</f>
        <v>0.13839993944664739</v>
      </c>
      <c r="E303" s="491">
        <v>389306</v>
      </c>
      <c r="F303" s="492">
        <f>E303/E$305</f>
        <v>0.14183969774364319</v>
      </c>
      <c r="G303" s="491">
        <v>416912</v>
      </c>
      <c r="H303" s="492">
        <f>G303/G$305</f>
        <v>0.14979387317936879</v>
      </c>
      <c r="I303" s="491">
        <v>384992</v>
      </c>
      <c r="J303" s="492">
        <f>I303/I$305</f>
        <v>0.14718310532221346</v>
      </c>
      <c r="K303" s="491">
        <v>350313</v>
      </c>
      <c r="L303" s="492">
        <f>K303/K$305</f>
        <v>0.13921855309482525</v>
      </c>
      <c r="M303" s="491">
        <v>131592</v>
      </c>
      <c r="N303" s="492">
        <f>M303/M$305</f>
        <v>0.12418756482258313</v>
      </c>
      <c r="O303" s="491">
        <v>119132</v>
      </c>
      <c r="P303" s="492">
        <f>O303/O$305</f>
        <v>9.2194015112352076E-2</v>
      </c>
    </row>
    <row r="304" spans="2:16" ht="15.5" x14ac:dyDescent="0.35">
      <c r="B304" s="493" t="s">
        <v>176</v>
      </c>
      <c r="C304" s="494">
        <v>57689</v>
      </c>
      <c r="D304" s="495">
        <f>C304/C$305</f>
        <v>2.2278458917176298E-2</v>
      </c>
      <c r="E304" s="494">
        <v>64851</v>
      </c>
      <c r="F304" s="495">
        <f>E304/E$305</f>
        <v>2.3627804961580359E-2</v>
      </c>
      <c r="G304" s="494">
        <v>68129</v>
      </c>
      <c r="H304" s="495">
        <f>G304/G$305</f>
        <v>2.447832344916245E-2</v>
      </c>
      <c r="I304" s="494">
        <v>64906</v>
      </c>
      <c r="J304" s="495">
        <f>I304/I$305</f>
        <v>2.4813675697270558E-2</v>
      </c>
      <c r="K304" s="494">
        <v>62604</v>
      </c>
      <c r="L304" s="495">
        <f>K304/K$305</f>
        <v>2.4879574260585364E-2</v>
      </c>
      <c r="M304" s="494">
        <v>28245</v>
      </c>
      <c r="N304" s="495">
        <f>M304/M$305</f>
        <v>2.6655706793831391E-2</v>
      </c>
      <c r="O304" s="494">
        <v>24144</v>
      </c>
      <c r="P304" s="495">
        <f>O304/O$305</f>
        <v>1.868458769157429E-2</v>
      </c>
    </row>
    <row r="305" spans="1:46" ht="16" thickBot="1" x14ac:dyDescent="0.4">
      <c r="B305" s="497" t="s">
        <v>23</v>
      </c>
      <c r="C305" s="536">
        <f t="shared" ref="C305:O305" si="88">SUM(C301:C304)</f>
        <v>2589452</v>
      </c>
      <c r="D305" s="537">
        <f>C305/C$305</f>
        <v>1</v>
      </c>
      <c r="E305" s="536">
        <f t="shared" si="88"/>
        <v>2744690</v>
      </c>
      <c r="F305" s="537">
        <f>E305/E$305</f>
        <v>1</v>
      </c>
      <c r="G305" s="536">
        <f t="shared" si="88"/>
        <v>2783238</v>
      </c>
      <c r="H305" s="537">
        <f>G305/G$305</f>
        <v>1</v>
      </c>
      <c r="I305" s="536">
        <f t="shared" si="88"/>
        <v>2615735</v>
      </c>
      <c r="J305" s="537">
        <f>I305/I$305</f>
        <v>1</v>
      </c>
      <c r="K305" s="536">
        <f t="shared" si="88"/>
        <v>2516281</v>
      </c>
      <c r="L305" s="537">
        <f>K305/K$305</f>
        <v>1</v>
      </c>
      <c r="M305" s="536">
        <f t="shared" si="88"/>
        <v>1059623</v>
      </c>
      <c r="N305" s="537">
        <f>M305/M$305</f>
        <v>1</v>
      </c>
      <c r="O305" s="536">
        <f t="shared" si="88"/>
        <v>1292188</v>
      </c>
      <c r="P305" s="537">
        <f>O305/O$305</f>
        <v>1</v>
      </c>
    </row>
    <row r="306" spans="1:46" x14ac:dyDescent="0.35">
      <c r="C306"/>
      <c r="D306"/>
    </row>
    <row r="307" spans="1:46" x14ac:dyDescent="0.35">
      <c r="C307"/>
      <c r="D307"/>
    </row>
    <row r="308" spans="1:46" ht="15" thickBot="1" x14ac:dyDescent="0.4">
      <c r="C308"/>
      <c r="D308"/>
    </row>
    <row r="309" spans="1:46" ht="18.5" x14ac:dyDescent="0.45">
      <c r="B309" s="277" t="s">
        <v>138</v>
      </c>
      <c r="C309" s="1074">
        <v>2015</v>
      </c>
      <c r="D309" s="1075"/>
      <c r="E309" s="1076">
        <v>2016</v>
      </c>
      <c r="F309" s="1077"/>
      <c r="G309" s="1074">
        <v>2017</v>
      </c>
      <c r="H309" s="1075"/>
      <c r="I309" s="1076">
        <v>2018</v>
      </c>
      <c r="J309" s="1077"/>
      <c r="K309" s="1074">
        <v>2019</v>
      </c>
      <c r="L309" s="1075"/>
      <c r="M309" s="1074">
        <v>2020</v>
      </c>
      <c r="N309" s="1075"/>
      <c r="O309" s="1074">
        <v>2021</v>
      </c>
      <c r="P309" s="1075"/>
    </row>
    <row r="310" spans="1:46" ht="16" thickBot="1" x14ac:dyDescent="0.4">
      <c r="B310" s="538"/>
      <c r="C310" s="480" t="s">
        <v>3</v>
      </c>
      <c r="D310" s="451" t="s">
        <v>4</v>
      </c>
      <c r="E310" s="480" t="s">
        <v>3</v>
      </c>
      <c r="F310" s="451" t="s">
        <v>4</v>
      </c>
      <c r="G310" s="480" t="s">
        <v>3</v>
      </c>
      <c r="H310" s="451" t="s">
        <v>4</v>
      </c>
      <c r="I310" s="480" t="s">
        <v>3</v>
      </c>
      <c r="J310" s="451" t="s">
        <v>4</v>
      </c>
      <c r="K310" s="480" t="s">
        <v>3</v>
      </c>
      <c r="L310" s="451" t="s">
        <v>4</v>
      </c>
      <c r="M310" s="480" t="s">
        <v>3</v>
      </c>
      <c r="N310" s="451" t="s">
        <v>4</v>
      </c>
      <c r="O310" s="480" t="s">
        <v>3</v>
      </c>
      <c r="P310" s="451" t="s">
        <v>4</v>
      </c>
    </row>
    <row r="311" spans="1:46" ht="15.5" x14ac:dyDescent="0.35">
      <c r="B311" s="490" t="s">
        <v>173</v>
      </c>
      <c r="C311" s="491">
        <v>159008</v>
      </c>
      <c r="D311" s="492">
        <f>C311/C$315</f>
        <v>0.23762648490400523</v>
      </c>
      <c r="E311" s="491">
        <v>193636</v>
      </c>
      <c r="F311" s="492">
        <f>E311/E$315</f>
        <v>0.23545605657676982</v>
      </c>
      <c r="G311" s="491">
        <v>236054</v>
      </c>
      <c r="H311" s="492">
        <f>G311/G$315</f>
        <v>0.23912266111002495</v>
      </c>
      <c r="I311" s="491">
        <v>258977</v>
      </c>
      <c r="J311" s="492">
        <f>I311/I$315</f>
        <v>0.24463479582515843</v>
      </c>
      <c r="K311" s="491">
        <v>294063</v>
      </c>
      <c r="L311" s="492">
        <f>K311/K$315</f>
        <v>0.24480137458989987</v>
      </c>
      <c r="M311" s="491">
        <v>407871</v>
      </c>
      <c r="N311" s="492">
        <f>M311/M$315</f>
        <v>0.24338606973664817</v>
      </c>
      <c r="O311" s="491">
        <v>388974</v>
      </c>
      <c r="P311" s="492">
        <f>O311/O$315</f>
        <v>0.24915719667247219</v>
      </c>
    </row>
    <row r="312" spans="1:46" ht="15.5" x14ac:dyDescent="0.35">
      <c r="B312" s="493" t="s">
        <v>174</v>
      </c>
      <c r="C312" s="494">
        <v>190265</v>
      </c>
      <c r="D312" s="495">
        <f>C312/C$315</f>
        <v>0.28433791476064446</v>
      </c>
      <c r="E312" s="494">
        <v>235620</v>
      </c>
      <c r="F312" s="495">
        <f>E312/E$315</f>
        <v>0.28650744722375232</v>
      </c>
      <c r="G312" s="494">
        <v>283907</v>
      </c>
      <c r="H312" s="495">
        <f>G312/G$315</f>
        <v>0.28759774182078612</v>
      </c>
      <c r="I312" s="494">
        <v>303267</v>
      </c>
      <c r="J312" s="495">
        <f>I312/I$315</f>
        <v>0.28647200572061737</v>
      </c>
      <c r="K312" s="494">
        <v>346199</v>
      </c>
      <c r="L312" s="495">
        <f>K312/K$315</f>
        <v>0.28820351789122989</v>
      </c>
      <c r="M312" s="494">
        <v>495837</v>
      </c>
      <c r="N312" s="495">
        <f>M312/M$315</f>
        <v>0.29587741874271622</v>
      </c>
      <c r="O312" s="494">
        <v>447225</v>
      </c>
      <c r="P312" s="495">
        <f>O312/O$315</f>
        <v>0.28646985989255419</v>
      </c>
    </row>
    <row r="313" spans="1:46" ht="15.5" x14ac:dyDescent="0.35">
      <c r="B313" s="496" t="s">
        <v>175</v>
      </c>
      <c r="C313" s="491">
        <v>281959</v>
      </c>
      <c r="D313" s="492">
        <f>C313/C$315</f>
        <v>0.42136827113760572</v>
      </c>
      <c r="E313" s="491">
        <v>347130</v>
      </c>
      <c r="F313" s="492">
        <f>E313/E$315</f>
        <v>0.42210054390451213</v>
      </c>
      <c r="G313" s="491">
        <v>412928</v>
      </c>
      <c r="H313" s="492">
        <f>G313/G$315</f>
        <v>0.41829599247138527</v>
      </c>
      <c r="I313" s="491">
        <v>436809</v>
      </c>
      <c r="J313" s="492">
        <f>I313/I$315</f>
        <v>0.41261841989671527</v>
      </c>
      <c r="K313" s="491">
        <v>491506</v>
      </c>
      <c r="L313" s="492">
        <f>K313/K$315</f>
        <v>0.40916859455009069</v>
      </c>
      <c r="M313" s="491">
        <v>679875</v>
      </c>
      <c r="N313" s="492">
        <f>M313/M$315</f>
        <v>0.40569715464498252</v>
      </c>
      <c r="O313" s="491">
        <v>640978</v>
      </c>
      <c r="P313" s="492">
        <f>O313/O$315</f>
        <v>0.41057829471565677</v>
      </c>
    </row>
    <row r="314" spans="1:46" ht="16" thickBot="1" x14ac:dyDescent="0.4">
      <c r="B314" s="493" t="s">
        <v>176</v>
      </c>
      <c r="C314" s="494">
        <v>37919</v>
      </c>
      <c r="D314" s="495">
        <f>C314/C$315</f>
        <v>5.6667329197744608E-2</v>
      </c>
      <c r="E314" s="539">
        <v>46001</v>
      </c>
      <c r="F314" s="540">
        <f>E314/E$315</f>
        <v>5.593595229496575E-2</v>
      </c>
      <c r="G314" s="494">
        <v>54278</v>
      </c>
      <c r="H314" s="495">
        <f>G314/G$315</f>
        <v>5.4983604597803611E-2</v>
      </c>
      <c r="I314" s="494">
        <v>59574</v>
      </c>
      <c r="J314" s="495">
        <f>I314/I$315</f>
        <v>5.6274778557508925E-2</v>
      </c>
      <c r="K314" s="494">
        <v>69463</v>
      </c>
      <c r="L314" s="495">
        <f>K314/K$315</f>
        <v>5.7826512968779525E-2</v>
      </c>
      <c r="M314" s="494">
        <v>92236</v>
      </c>
      <c r="N314" s="495">
        <f>M314/M$315</f>
        <v>5.5039356875653041E-2</v>
      </c>
      <c r="O314" s="494">
        <v>83982</v>
      </c>
      <c r="P314" s="495">
        <f>O314/O$315</f>
        <v>5.3794648719316863E-2</v>
      </c>
    </row>
    <row r="315" spans="1:46" ht="16" thickBot="1" x14ac:dyDescent="0.4">
      <c r="B315" s="544" t="s">
        <v>23</v>
      </c>
      <c r="C315" s="541">
        <f t="shared" ref="C315:O315" si="89">SUM(C311:C314)</f>
        <v>669151</v>
      </c>
      <c r="D315" s="542">
        <f>C315/C$315</f>
        <v>1</v>
      </c>
      <c r="E315" s="543">
        <f t="shared" si="89"/>
        <v>822387</v>
      </c>
      <c r="F315" s="542">
        <f>E315/E$315</f>
        <v>1</v>
      </c>
      <c r="G315" s="541">
        <f t="shared" si="89"/>
        <v>987167</v>
      </c>
      <c r="H315" s="542">
        <f>G315/G$315</f>
        <v>1</v>
      </c>
      <c r="I315" s="541">
        <f t="shared" si="89"/>
        <v>1058627</v>
      </c>
      <c r="J315" s="542">
        <f>I315/I$315</f>
        <v>1</v>
      </c>
      <c r="K315" s="541">
        <f t="shared" si="89"/>
        <v>1201231</v>
      </c>
      <c r="L315" s="542">
        <f>K315/K$315</f>
        <v>1</v>
      </c>
      <c r="M315" s="541">
        <f t="shared" si="89"/>
        <v>1675819</v>
      </c>
      <c r="N315" s="542">
        <f>M315/M$315</f>
        <v>1</v>
      </c>
      <c r="O315" s="541">
        <f t="shared" si="89"/>
        <v>1561159</v>
      </c>
      <c r="P315" s="542">
        <f>O315/O$315</f>
        <v>1</v>
      </c>
    </row>
    <row r="316" spans="1:46" x14ac:dyDescent="0.35">
      <c r="C316"/>
      <c r="D316"/>
    </row>
    <row r="317" spans="1:46" x14ac:dyDescent="0.35">
      <c r="C317"/>
      <c r="D317"/>
    </row>
    <row r="318" spans="1:46" x14ac:dyDescent="0.35">
      <c r="C318"/>
      <c r="D318"/>
    </row>
    <row r="319" spans="1:46" x14ac:dyDescent="0.35">
      <c r="A319" s="230"/>
      <c r="B319" s="230"/>
      <c r="C319" s="230"/>
      <c r="D319" s="230"/>
      <c r="E319" s="230"/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</row>
    <row r="320" spans="1:46" x14ac:dyDescent="0.35">
      <c r="A320" s="230"/>
      <c r="B320" s="230"/>
      <c r="C320" s="230"/>
      <c r="D320" s="230"/>
      <c r="E320" s="230"/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</row>
    <row r="321" spans="3:4" x14ac:dyDescent="0.35">
      <c r="C321"/>
      <c r="D321"/>
    </row>
    <row r="322" spans="3:4" x14ac:dyDescent="0.35">
      <c r="C322"/>
      <c r="D322"/>
    </row>
    <row r="323" spans="3:4" x14ac:dyDescent="0.35">
      <c r="C323"/>
      <c r="D323"/>
    </row>
    <row r="324" spans="3:4" x14ac:dyDescent="0.35">
      <c r="C324"/>
      <c r="D324"/>
    </row>
    <row r="325" spans="3:4" x14ac:dyDescent="0.35">
      <c r="C325"/>
      <c r="D325"/>
    </row>
    <row r="326" spans="3:4" x14ac:dyDescent="0.35">
      <c r="C326"/>
      <c r="D326"/>
    </row>
    <row r="327" spans="3:4" x14ac:dyDescent="0.35">
      <c r="C327"/>
      <c r="D327"/>
    </row>
    <row r="328" spans="3:4" x14ac:dyDescent="0.35">
      <c r="C328"/>
      <c r="D328"/>
    </row>
    <row r="329" spans="3:4" x14ac:dyDescent="0.35">
      <c r="C329"/>
      <c r="D329"/>
    </row>
    <row r="330" spans="3:4" x14ac:dyDescent="0.35">
      <c r="C330"/>
      <c r="D330"/>
    </row>
    <row r="331" spans="3:4" x14ac:dyDescent="0.35">
      <c r="C331"/>
      <c r="D331"/>
    </row>
  </sheetData>
  <mergeCells count="108">
    <mergeCell ref="C1:L3"/>
    <mergeCell ref="K309:L309"/>
    <mergeCell ref="M309:N309"/>
    <mergeCell ref="O309:P309"/>
    <mergeCell ref="C202:D202"/>
    <mergeCell ref="E202:F202"/>
    <mergeCell ref="G202:H202"/>
    <mergeCell ref="I202:J202"/>
    <mergeCell ref="K202:L202"/>
    <mergeCell ref="M202:N202"/>
    <mergeCell ref="O202:P202"/>
    <mergeCell ref="C309:D309"/>
    <mergeCell ref="E309:F309"/>
    <mergeCell ref="G309:H309"/>
    <mergeCell ref="I299:J299"/>
    <mergeCell ref="I309:J309"/>
    <mergeCell ref="I289:J289"/>
    <mergeCell ref="K299:L299"/>
    <mergeCell ref="M299:N299"/>
    <mergeCell ref="O299:P299"/>
    <mergeCell ref="C289:D289"/>
    <mergeCell ref="E289:F289"/>
    <mergeCell ref="G289:H289"/>
    <mergeCell ref="B285:E286"/>
    <mergeCell ref="C299:D299"/>
    <mergeCell ref="O57:P57"/>
    <mergeCell ref="C57:D57"/>
    <mergeCell ref="E57:F57"/>
    <mergeCell ref="G57:H57"/>
    <mergeCell ref="I57:J57"/>
    <mergeCell ref="K57:L57"/>
    <mergeCell ref="E299:F299"/>
    <mergeCell ref="G299:H299"/>
    <mergeCell ref="O182:P182"/>
    <mergeCell ref="C169:D169"/>
    <mergeCell ref="E169:F169"/>
    <mergeCell ref="G169:H169"/>
    <mergeCell ref="I169:J169"/>
    <mergeCell ref="K169:L169"/>
    <mergeCell ref="K289:L289"/>
    <mergeCell ref="M289:N289"/>
    <mergeCell ref="O289:P289"/>
    <mergeCell ref="K236:L236"/>
    <mergeCell ref="M236:N236"/>
    <mergeCell ref="O236:P236"/>
    <mergeCell ref="C219:D219"/>
    <mergeCell ref="E219:F219"/>
    <mergeCell ref="G219:H219"/>
    <mergeCell ref="A44:A46"/>
    <mergeCell ref="C30:D30"/>
    <mergeCell ref="E30:F30"/>
    <mergeCell ref="G30:H30"/>
    <mergeCell ref="O10:P10"/>
    <mergeCell ref="C10:D10"/>
    <mergeCell ref="E10:F10"/>
    <mergeCell ref="G10:H10"/>
    <mergeCell ref="I10:J10"/>
    <mergeCell ref="K10:L10"/>
    <mergeCell ref="M10:N10"/>
    <mergeCell ref="I30:J30"/>
    <mergeCell ref="K30:L30"/>
    <mergeCell ref="M30:N30"/>
    <mergeCell ref="O30:P30"/>
    <mergeCell ref="A39:A41"/>
    <mergeCell ref="O259:P259"/>
    <mergeCell ref="C272:D272"/>
    <mergeCell ref="E272:F272"/>
    <mergeCell ref="G272:H272"/>
    <mergeCell ref="I272:J272"/>
    <mergeCell ref="K272:L272"/>
    <mergeCell ref="M272:N272"/>
    <mergeCell ref="O272:P272"/>
    <mergeCell ref="C259:D259"/>
    <mergeCell ref="E259:F259"/>
    <mergeCell ref="G259:H259"/>
    <mergeCell ref="O169:P169"/>
    <mergeCell ref="C236:D236"/>
    <mergeCell ref="E236:F236"/>
    <mergeCell ref="G236:H236"/>
    <mergeCell ref="I236:J236"/>
    <mergeCell ref="K219:L219"/>
    <mergeCell ref="B6:D7"/>
    <mergeCell ref="B26:E27"/>
    <mergeCell ref="B52:D53"/>
    <mergeCell ref="B165:D166"/>
    <mergeCell ref="B197:D198"/>
    <mergeCell ref="I219:J219"/>
    <mergeCell ref="O106:P106"/>
    <mergeCell ref="C106:D106"/>
    <mergeCell ref="E106:F106"/>
    <mergeCell ref="G106:H106"/>
    <mergeCell ref="I106:J106"/>
    <mergeCell ref="K106:L106"/>
    <mergeCell ref="O219:P219"/>
    <mergeCell ref="B254:D255"/>
    <mergeCell ref="I259:J259"/>
    <mergeCell ref="K259:L259"/>
    <mergeCell ref="M259:N259"/>
    <mergeCell ref="M57:N57"/>
    <mergeCell ref="M169:N169"/>
    <mergeCell ref="C182:D182"/>
    <mergeCell ref="E182:F182"/>
    <mergeCell ref="G182:H182"/>
    <mergeCell ref="I182:J182"/>
    <mergeCell ref="K182:L182"/>
    <mergeCell ref="M182:N182"/>
    <mergeCell ref="M106:N106"/>
    <mergeCell ref="M219:N219"/>
  </mergeCells>
  <phoneticPr fontId="49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53C9-A10B-454C-BC24-D670E92FF5D8}">
  <dimension ref="A1:AU552"/>
  <sheetViews>
    <sheetView showGridLines="0" zoomScale="80" zoomScaleNormal="80" workbookViewId="0">
      <selection activeCell="Q161" sqref="Q161"/>
    </sheetView>
  </sheetViews>
  <sheetFormatPr baseColWidth="10" defaultRowHeight="14.5" x14ac:dyDescent="0.35"/>
  <cols>
    <col min="1" max="1" width="5.453125" customWidth="1"/>
    <col min="2" max="2" width="27.26953125" customWidth="1"/>
    <col min="3" max="3" width="13.26953125" bestFit="1" customWidth="1"/>
    <col min="4" max="4" width="10.90625" customWidth="1"/>
    <col min="12" max="12" width="11.54296875" customWidth="1"/>
    <col min="18" max="18" width="8.1796875" style="9" customWidth="1"/>
    <col min="19" max="19" width="10" customWidth="1"/>
    <col min="21" max="27" width="10.90625" customWidth="1"/>
    <col min="28" max="28" width="11.54296875" bestFit="1" customWidth="1"/>
    <col min="47" max="47" width="10.90625" style="9"/>
  </cols>
  <sheetData>
    <row r="1" spans="1:47" x14ac:dyDescent="0.35">
      <c r="A1" s="230"/>
      <c r="B1" s="230"/>
      <c r="C1" s="1083" t="s">
        <v>647</v>
      </c>
      <c r="D1" s="1083"/>
      <c r="E1" s="1083"/>
      <c r="F1" s="1083"/>
      <c r="G1" s="1083"/>
      <c r="H1" s="1083"/>
      <c r="I1" s="1083"/>
      <c r="J1" s="1083"/>
      <c r="K1" s="1083"/>
      <c r="L1" s="1083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</row>
    <row r="2" spans="1:47" x14ac:dyDescent="0.35">
      <c r="A2" s="230"/>
      <c r="B2" s="230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</row>
    <row r="3" spans="1:47" x14ac:dyDescent="0.35">
      <c r="A3" s="230"/>
      <c r="B3" s="230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</row>
    <row r="4" spans="1:47" x14ac:dyDescent="0.35">
      <c r="W4" s="290"/>
      <c r="X4" s="290"/>
      <c r="Y4" s="290"/>
      <c r="Z4" s="290"/>
      <c r="AU4" s="230"/>
    </row>
    <row r="5" spans="1:47" x14ac:dyDescent="0.35">
      <c r="B5" s="345"/>
      <c r="C5" s="345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345"/>
      <c r="U5" s="345"/>
      <c r="V5" s="43"/>
      <c r="W5" s="345"/>
      <c r="X5" s="345"/>
      <c r="Y5" s="345"/>
      <c r="Z5" s="345"/>
      <c r="AA5" s="43"/>
      <c r="AB5" s="43"/>
      <c r="AC5" s="43"/>
      <c r="AD5" s="43"/>
      <c r="AE5" s="43"/>
      <c r="AF5" s="43"/>
      <c r="AG5" s="43"/>
      <c r="AH5" s="43"/>
      <c r="AI5" s="9"/>
      <c r="AU5" s="230"/>
    </row>
    <row r="6" spans="1:47" x14ac:dyDescent="0.35">
      <c r="A6" s="379"/>
      <c r="B6" s="1097" t="s">
        <v>546</v>
      </c>
      <c r="C6" s="1097"/>
      <c r="D6" s="1097"/>
      <c r="E6" s="1096"/>
      <c r="F6" s="1096"/>
      <c r="G6" s="1096"/>
      <c r="H6" s="1096"/>
      <c r="I6" s="1096"/>
      <c r="J6" s="1096"/>
      <c r="K6" s="549"/>
      <c r="L6" s="549"/>
      <c r="M6" s="549"/>
      <c r="N6" s="549"/>
      <c r="O6" s="549"/>
      <c r="P6" s="549"/>
      <c r="Q6" s="549"/>
      <c r="R6" s="549"/>
      <c r="S6" s="549"/>
      <c r="T6" s="548"/>
      <c r="U6" s="548"/>
      <c r="V6" s="549"/>
      <c r="W6" s="1096"/>
      <c r="X6" s="1096"/>
      <c r="Y6" s="1096"/>
      <c r="Z6" s="1096"/>
      <c r="AA6" s="549"/>
      <c r="AB6" s="549"/>
      <c r="AC6" s="549"/>
      <c r="AD6" s="549"/>
      <c r="AE6" s="549"/>
      <c r="AF6" s="549"/>
      <c r="AG6" s="549"/>
      <c r="AH6" s="54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230"/>
    </row>
    <row r="7" spans="1:47" s="9" customFormat="1" x14ac:dyDescent="0.35">
      <c r="A7" s="379"/>
      <c r="B7" s="1097"/>
      <c r="C7" s="1097"/>
      <c r="D7" s="1097"/>
      <c r="E7" s="550"/>
      <c r="F7" s="550"/>
      <c r="G7" s="550"/>
      <c r="H7" s="550"/>
      <c r="I7" s="550"/>
      <c r="J7" s="550"/>
      <c r="K7" s="549"/>
      <c r="L7" s="549"/>
      <c r="M7" s="549"/>
      <c r="N7" s="549"/>
      <c r="O7" s="549"/>
      <c r="P7" s="549"/>
      <c r="Q7" s="549"/>
      <c r="R7" s="549"/>
      <c r="S7" s="549"/>
      <c r="T7" s="548"/>
      <c r="U7" s="548"/>
      <c r="V7" s="549"/>
      <c r="W7" s="550"/>
      <c r="X7" s="550"/>
      <c r="Y7" s="550"/>
      <c r="Z7" s="550"/>
      <c r="AA7" s="549"/>
      <c r="AB7" s="549"/>
      <c r="AC7" s="549"/>
      <c r="AD7" s="549"/>
      <c r="AE7" s="549"/>
      <c r="AF7" s="549"/>
      <c r="AG7" s="549"/>
      <c r="AH7" s="54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230"/>
    </row>
    <row r="8" spans="1:47" s="9" customFormat="1" ht="18.5" x14ac:dyDescent="0.35">
      <c r="B8" s="615"/>
      <c r="C8" s="615"/>
      <c r="D8" s="615"/>
      <c r="E8" s="346"/>
      <c r="F8" s="346"/>
      <c r="G8" s="346"/>
      <c r="H8" s="346"/>
      <c r="I8" s="346"/>
      <c r="J8" s="346"/>
      <c r="K8" s="43"/>
      <c r="L8" s="43"/>
      <c r="M8" s="43"/>
      <c r="N8" s="43"/>
      <c r="O8" s="43"/>
      <c r="P8" s="43"/>
      <c r="Q8" s="43"/>
      <c r="R8" s="43"/>
      <c r="S8" s="43"/>
      <c r="T8" s="345"/>
      <c r="U8" s="345"/>
      <c r="V8" s="43"/>
      <c r="W8" s="346"/>
      <c r="X8" s="346"/>
      <c r="Y8" s="346"/>
      <c r="Z8" s="346"/>
      <c r="AA8" s="43"/>
      <c r="AB8" s="43"/>
      <c r="AC8" s="43"/>
      <c r="AD8" s="43"/>
      <c r="AE8" s="43"/>
      <c r="AF8" s="43"/>
      <c r="AG8" s="43"/>
      <c r="AH8" s="43"/>
      <c r="AU8" s="230"/>
    </row>
    <row r="9" spans="1:47" s="9" customFormat="1" ht="15" thickBot="1" x14ac:dyDescent="0.4">
      <c r="B9" s="345"/>
      <c r="C9" s="345"/>
      <c r="D9" s="43"/>
      <c r="E9" s="346"/>
      <c r="F9" s="346"/>
      <c r="G9" s="346"/>
      <c r="H9" s="346"/>
      <c r="I9" s="346"/>
      <c r="J9" s="346"/>
      <c r="K9" s="43"/>
      <c r="L9" s="43"/>
      <c r="M9" s="43"/>
      <c r="N9" s="43"/>
      <c r="O9" s="43"/>
      <c r="P9" s="43"/>
      <c r="Q9" s="43"/>
      <c r="R9" s="43"/>
      <c r="S9" s="43"/>
      <c r="T9" s="345"/>
      <c r="U9" s="345"/>
      <c r="V9" s="43"/>
      <c r="W9" s="346"/>
      <c r="X9" s="346"/>
      <c r="Y9" s="346"/>
      <c r="Z9" s="346"/>
      <c r="AA9" s="43"/>
      <c r="AB9" s="43"/>
      <c r="AC9" s="43"/>
      <c r="AD9" s="43"/>
      <c r="AE9" s="43"/>
      <c r="AF9" s="43"/>
      <c r="AG9" s="43"/>
      <c r="AH9" s="43"/>
      <c r="AU9" s="230"/>
    </row>
    <row r="10" spans="1:47" s="9" customFormat="1" ht="18.5" x14ac:dyDescent="0.45">
      <c r="B10" s="1111"/>
      <c r="C10" s="1106">
        <v>2015</v>
      </c>
      <c r="D10" s="1107"/>
      <c r="E10" s="1104">
        <v>2016</v>
      </c>
      <c r="F10" s="1105"/>
      <c r="G10" s="1106">
        <v>2017</v>
      </c>
      <c r="H10" s="1107"/>
      <c r="I10" s="1104">
        <v>2018</v>
      </c>
      <c r="J10" s="1105"/>
      <c r="K10" s="1106">
        <v>2019</v>
      </c>
      <c r="L10" s="1107"/>
      <c r="M10" s="1106">
        <v>2020</v>
      </c>
      <c r="N10" s="1107"/>
      <c r="O10" s="1106">
        <v>2021</v>
      </c>
      <c r="P10" s="1107"/>
      <c r="Q10" s="43"/>
      <c r="R10" s="43"/>
      <c r="S10" s="43"/>
      <c r="T10" s="345"/>
      <c r="U10" s="345"/>
      <c r="V10" s="43"/>
      <c r="W10" s="346"/>
      <c r="X10" s="346"/>
      <c r="Y10" s="346"/>
      <c r="Z10" s="346"/>
      <c r="AA10" s="43"/>
      <c r="AB10" s="43"/>
      <c r="AC10" s="43"/>
      <c r="AD10" s="43"/>
      <c r="AE10" s="43"/>
      <c r="AF10" s="43"/>
      <c r="AG10" s="43"/>
      <c r="AH10" s="43"/>
      <c r="AU10" s="230"/>
    </row>
    <row r="11" spans="1:47" s="9" customFormat="1" ht="16" thickBot="1" x14ac:dyDescent="0.4">
      <c r="B11" s="1111"/>
      <c r="C11" s="947" t="s">
        <v>399</v>
      </c>
      <c r="D11" s="948" t="s">
        <v>400</v>
      </c>
      <c r="E11" s="947" t="s">
        <v>399</v>
      </c>
      <c r="F11" s="948" t="s">
        <v>400</v>
      </c>
      <c r="G11" s="947" t="s">
        <v>399</v>
      </c>
      <c r="H11" s="948" t="s">
        <v>400</v>
      </c>
      <c r="I11" s="947" t="s">
        <v>399</v>
      </c>
      <c r="J11" s="948" t="s">
        <v>400</v>
      </c>
      <c r="K11" s="947" t="s">
        <v>399</v>
      </c>
      <c r="L11" s="948" t="s">
        <v>400</v>
      </c>
      <c r="M11" s="947" t="s">
        <v>399</v>
      </c>
      <c r="N11" s="948" t="s">
        <v>400</v>
      </c>
      <c r="O11" s="947" t="s">
        <v>399</v>
      </c>
      <c r="P11" s="948" t="s">
        <v>400</v>
      </c>
      <c r="Q11" s="43"/>
      <c r="R11" s="43"/>
      <c r="S11" s="43"/>
      <c r="T11" s="345"/>
      <c r="U11" s="345"/>
      <c r="V11" s="43"/>
      <c r="W11" s="346"/>
      <c r="X11" s="346"/>
      <c r="Y11" s="346"/>
      <c r="Z11" s="346"/>
      <c r="AA11" s="43"/>
      <c r="AB11" s="43"/>
      <c r="AC11" s="43"/>
      <c r="AD11" s="43"/>
      <c r="AE11" s="43"/>
      <c r="AF11" s="43"/>
      <c r="AG11" s="43"/>
      <c r="AH11" s="43"/>
      <c r="AU11" s="230"/>
    </row>
    <row r="12" spans="1:47" s="9" customFormat="1" x14ac:dyDescent="0.35">
      <c r="B12" s="942" t="s">
        <v>407</v>
      </c>
      <c r="C12" s="945">
        <v>36.33</v>
      </c>
      <c r="D12" s="946">
        <v>34</v>
      </c>
      <c r="E12" s="945">
        <v>36.99</v>
      </c>
      <c r="F12" s="946">
        <v>34</v>
      </c>
      <c r="G12" s="945">
        <v>37.33</v>
      </c>
      <c r="H12" s="946">
        <v>35</v>
      </c>
      <c r="I12" s="945">
        <v>37.83</v>
      </c>
      <c r="J12" s="946">
        <v>35</v>
      </c>
      <c r="K12" s="945">
        <v>39.06</v>
      </c>
      <c r="L12" s="946">
        <v>36</v>
      </c>
      <c r="M12" s="945">
        <v>42.3</v>
      </c>
      <c r="N12" s="946">
        <v>41</v>
      </c>
      <c r="O12" s="943">
        <v>41.55</v>
      </c>
      <c r="P12" s="944">
        <v>39</v>
      </c>
      <c r="Q12" s="43"/>
      <c r="R12" s="43"/>
      <c r="S12" s="43"/>
      <c r="T12" s="345"/>
      <c r="U12" s="345"/>
      <c r="V12" s="43"/>
      <c r="W12" s="346"/>
      <c r="X12" s="346"/>
      <c r="Y12" s="346"/>
      <c r="Z12" s="346"/>
      <c r="AA12" s="43"/>
      <c r="AB12" s="43"/>
      <c r="AC12" s="43"/>
      <c r="AD12" s="43"/>
      <c r="AE12" s="43"/>
      <c r="AF12" s="43"/>
      <c r="AG12" s="43"/>
      <c r="AH12" s="43"/>
      <c r="AU12" s="230"/>
    </row>
    <row r="13" spans="1:47" s="9" customFormat="1" x14ac:dyDescent="0.35">
      <c r="B13" s="954" t="s">
        <v>408</v>
      </c>
      <c r="C13" s="955">
        <v>51.3</v>
      </c>
      <c r="D13" s="956">
        <v>55</v>
      </c>
      <c r="E13" s="955">
        <v>50.38</v>
      </c>
      <c r="F13" s="956">
        <v>54</v>
      </c>
      <c r="G13" s="955">
        <v>49.76</v>
      </c>
      <c r="H13" s="956">
        <v>52</v>
      </c>
      <c r="I13" s="955">
        <v>49.09</v>
      </c>
      <c r="J13" s="956">
        <v>51</v>
      </c>
      <c r="K13" s="955">
        <v>48.3</v>
      </c>
      <c r="L13" s="956">
        <v>49</v>
      </c>
      <c r="M13" s="955">
        <v>46.25</v>
      </c>
      <c r="N13" s="956">
        <v>45</v>
      </c>
      <c r="O13" s="955">
        <v>46.97</v>
      </c>
      <c r="P13" s="956">
        <v>46</v>
      </c>
      <c r="Q13" s="43"/>
      <c r="R13" s="43"/>
      <c r="S13" s="43"/>
      <c r="T13" s="345"/>
      <c r="U13" s="345"/>
      <c r="V13" s="43"/>
      <c r="W13" s="346"/>
      <c r="X13" s="346"/>
      <c r="Y13" s="346"/>
      <c r="Z13" s="346"/>
      <c r="AA13" s="43"/>
      <c r="AB13" s="43"/>
      <c r="AC13" s="43"/>
      <c r="AD13" s="43"/>
      <c r="AE13" s="43"/>
      <c r="AF13" s="43"/>
      <c r="AG13" s="43"/>
      <c r="AH13" s="43"/>
      <c r="AU13" s="230"/>
    </row>
    <row r="14" spans="1:47" s="9" customFormat="1" ht="15" thickBot="1" x14ac:dyDescent="0.4">
      <c r="B14" s="949" t="s">
        <v>409</v>
      </c>
      <c r="C14" s="950">
        <v>40.1</v>
      </c>
      <c r="D14" s="951">
        <v>37</v>
      </c>
      <c r="E14" s="950">
        <v>39.76</v>
      </c>
      <c r="F14" s="951">
        <v>37</v>
      </c>
      <c r="G14" s="950">
        <v>39.71</v>
      </c>
      <c r="H14" s="951">
        <v>37</v>
      </c>
      <c r="I14" s="950">
        <v>39.74</v>
      </c>
      <c r="J14" s="951">
        <v>37</v>
      </c>
      <c r="K14" s="950">
        <v>39.83</v>
      </c>
      <c r="L14" s="951">
        <v>37</v>
      </c>
      <c r="M14" s="950">
        <v>40.909999999999997</v>
      </c>
      <c r="N14" s="951">
        <v>38</v>
      </c>
      <c r="O14" s="950">
        <v>41.56</v>
      </c>
      <c r="P14" s="951">
        <v>39</v>
      </c>
      <c r="Q14" s="43"/>
      <c r="R14" s="43"/>
      <c r="S14" s="43"/>
      <c r="T14" s="345"/>
      <c r="U14" s="345"/>
      <c r="V14" s="43"/>
      <c r="W14" s="346"/>
      <c r="X14" s="346"/>
      <c r="Y14" s="346"/>
      <c r="Z14" s="346"/>
      <c r="AA14" s="43"/>
      <c r="AB14" s="43"/>
      <c r="AC14" s="43"/>
      <c r="AD14" s="43"/>
      <c r="AE14" s="43"/>
      <c r="AF14" s="43"/>
      <c r="AG14" s="43"/>
      <c r="AH14" s="43"/>
      <c r="AU14" s="230"/>
    </row>
    <row r="15" spans="1:47" s="9" customFormat="1" ht="15" thickBot="1" x14ac:dyDescent="0.4">
      <c r="B15" s="792" t="s">
        <v>23</v>
      </c>
      <c r="C15" s="952">
        <v>39.909999999999997</v>
      </c>
      <c r="D15" s="953">
        <v>37</v>
      </c>
      <c r="E15" s="952">
        <v>40.49</v>
      </c>
      <c r="F15" s="953">
        <v>38</v>
      </c>
      <c r="G15" s="952">
        <v>40.880000000000003</v>
      </c>
      <c r="H15" s="953">
        <v>38</v>
      </c>
      <c r="I15" s="952">
        <v>41.45</v>
      </c>
      <c r="J15" s="953">
        <v>39</v>
      </c>
      <c r="K15" s="952">
        <v>42.32</v>
      </c>
      <c r="L15" s="953">
        <v>40</v>
      </c>
      <c r="M15" s="952">
        <v>44.42</v>
      </c>
      <c r="N15" s="953">
        <v>43</v>
      </c>
      <c r="O15" s="952">
        <v>45.01</v>
      </c>
      <c r="P15" s="953">
        <v>43</v>
      </c>
      <c r="Q15" s="43"/>
      <c r="R15" s="43"/>
      <c r="S15" s="43"/>
      <c r="T15" s="345"/>
      <c r="U15" s="345"/>
      <c r="V15" s="43"/>
      <c r="W15" s="346"/>
      <c r="X15" s="346"/>
      <c r="Y15" s="346"/>
      <c r="Z15" s="346"/>
      <c r="AA15" s="43"/>
      <c r="AB15" s="43"/>
      <c r="AC15" s="43"/>
      <c r="AD15" s="43"/>
      <c r="AE15" s="43"/>
      <c r="AF15" s="43"/>
      <c r="AG15" s="43"/>
      <c r="AH15" s="43"/>
      <c r="AU15" s="230"/>
    </row>
    <row r="16" spans="1:47" s="9" customFormat="1" x14ac:dyDescent="0.35">
      <c r="B16" s="39"/>
      <c r="C16" s="46"/>
      <c r="D16" s="287"/>
      <c r="E16" s="46"/>
      <c r="F16" s="287"/>
      <c r="G16" s="46"/>
      <c r="H16" s="287"/>
      <c r="I16" s="46"/>
      <c r="J16" s="287"/>
      <c r="K16" s="46"/>
      <c r="L16" s="287"/>
      <c r="M16" s="46"/>
      <c r="N16" s="287"/>
      <c r="O16" s="46"/>
      <c r="P16" s="287"/>
      <c r="Q16" s="43"/>
      <c r="R16" s="43"/>
      <c r="S16" s="43"/>
      <c r="T16" s="345"/>
      <c r="U16" s="345"/>
      <c r="V16" s="43"/>
      <c r="W16" s="346"/>
      <c r="X16" s="346"/>
      <c r="Y16" s="346"/>
      <c r="Z16" s="346"/>
      <c r="AA16" s="43"/>
      <c r="AB16" s="43"/>
      <c r="AC16" s="43"/>
      <c r="AD16" s="43"/>
      <c r="AE16" s="43"/>
      <c r="AF16" s="43"/>
      <c r="AG16" s="43"/>
      <c r="AH16" s="43"/>
      <c r="AU16" s="230"/>
    </row>
    <row r="17" spans="1:47" s="9" customFormat="1" x14ac:dyDescent="0.35">
      <c r="B17" s="39"/>
      <c r="C17" s="46"/>
      <c r="D17" s="287"/>
      <c r="E17" s="46"/>
      <c r="F17" s="287"/>
      <c r="G17" s="46"/>
      <c r="H17" s="287"/>
      <c r="I17" s="46"/>
      <c r="J17" s="287"/>
      <c r="K17" s="46"/>
      <c r="L17" s="287"/>
      <c r="M17" s="46"/>
      <c r="N17" s="287"/>
      <c r="O17" s="46"/>
      <c r="P17" s="287"/>
      <c r="Q17" s="43"/>
      <c r="R17" s="43"/>
      <c r="S17" s="43"/>
      <c r="T17" s="345"/>
      <c r="U17" s="345"/>
      <c r="V17" s="43"/>
      <c r="W17" s="346"/>
      <c r="X17" s="346"/>
      <c r="Y17" s="346"/>
      <c r="Z17" s="346"/>
      <c r="AA17" s="43"/>
      <c r="AB17" s="43"/>
      <c r="AC17" s="43"/>
      <c r="AD17" s="43"/>
      <c r="AE17" s="43"/>
      <c r="AF17" s="43"/>
      <c r="AG17" s="43"/>
      <c r="AH17" s="43"/>
      <c r="AU17" s="230"/>
    </row>
    <row r="18" spans="1:47" s="9" customFormat="1" x14ac:dyDescent="0.35">
      <c r="B18" s="39"/>
      <c r="C18" s="46"/>
      <c r="D18" s="287"/>
      <c r="E18" s="46"/>
      <c r="F18" s="287"/>
      <c r="G18" s="46"/>
      <c r="H18" s="287"/>
      <c r="I18" s="46"/>
      <c r="J18" s="287"/>
      <c r="K18" s="46"/>
      <c r="L18" s="287"/>
      <c r="M18" s="46"/>
      <c r="N18" s="287"/>
      <c r="O18" s="46"/>
      <c r="P18" s="287"/>
      <c r="Q18" s="43"/>
      <c r="R18" s="43"/>
      <c r="S18" s="43"/>
      <c r="T18" s="345"/>
      <c r="U18" s="345"/>
      <c r="V18" s="43"/>
      <c r="W18" s="346"/>
      <c r="X18" s="346"/>
      <c r="Y18" s="346"/>
      <c r="Z18" s="346"/>
      <c r="AA18" s="43"/>
      <c r="AB18" s="43"/>
      <c r="AC18" s="43"/>
      <c r="AD18" s="43"/>
      <c r="AE18" s="43"/>
      <c r="AF18" s="43"/>
      <c r="AG18" s="43"/>
      <c r="AH18" s="43"/>
      <c r="AU18" s="230"/>
    </row>
    <row r="19" spans="1:47" s="9" customFormat="1" x14ac:dyDescent="0.35">
      <c r="B19" s="39"/>
      <c r="C19" s="46"/>
      <c r="D19" s="287"/>
      <c r="E19" s="46"/>
      <c r="F19" s="287"/>
      <c r="G19" s="46"/>
      <c r="H19" s="287"/>
      <c r="I19" s="46"/>
      <c r="J19" s="287"/>
      <c r="K19" s="46"/>
      <c r="L19" s="287"/>
      <c r="M19" s="46"/>
      <c r="N19" s="287"/>
      <c r="O19" s="46"/>
      <c r="P19" s="287"/>
      <c r="Q19" s="43"/>
      <c r="R19" s="43"/>
      <c r="S19" s="43"/>
      <c r="T19" s="345"/>
      <c r="U19" s="345"/>
      <c r="V19" s="43"/>
      <c r="W19" s="346"/>
      <c r="X19" s="346"/>
      <c r="Y19" s="346"/>
      <c r="Z19" s="346"/>
      <c r="AA19" s="43"/>
      <c r="AB19" s="43"/>
      <c r="AC19" s="43"/>
      <c r="AD19" s="43"/>
      <c r="AE19" s="43"/>
      <c r="AF19" s="43"/>
      <c r="AG19" s="43"/>
      <c r="AH19" s="43"/>
      <c r="AU19" s="230"/>
    </row>
    <row r="20" spans="1:47" s="9" customFormat="1" x14ac:dyDescent="0.35">
      <c r="B20" s="39"/>
      <c r="C20" s="46"/>
      <c r="D20" s="287"/>
      <c r="E20" s="46"/>
      <c r="F20" s="287"/>
      <c r="G20" s="46"/>
      <c r="H20" s="287"/>
      <c r="I20" s="46"/>
      <c r="J20" s="287"/>
      <c r="K20" s="46"/>
      <c r="L20" s="287"/>
      <c r="M20" s="46"/>
      <c r="N20" s="287"/>
      <c r="O20" s="46"/>
      <c r="P20" s="287"/>
      <c r="Q20" s="43"/>
      <c r="R20" s="43"/>
      <c r="S20" s="43"/>
      <c r="T20" s="345"/>
      <c r="U20" s="345"/>
      <c r="V20" s="43"/>
      <c r="W20" s="346"/>
      <c r="X20" s="346"/>
      <c r="Y20" s="346"/>
      <c r="Z20" s="346"/>
      <c r="AA20" s="43"/>
      <c r="AB20" s="43"/>
      <c r="AC20" s="43"/>
      <c r="AD20" s="43"/>
      <c r="AE20" s="43"/>
      <c r="AF20" s="43"/>
      <c r="AG20" s="43"/>
      <c r="AH20" s="43"/>
      <c r="AU20" s="230"/>
    </row>
    <row r="21" spans="1:47" s="9" customFormat="1" x14ac:dyDescent="0.35">
      <c r="B21" s="39"/>
      <c r="C21" s="46"/>
      <c r="D21" s="287"/>
      <c r="E21" s="46"/>
      <c r="F21" s="287"/>
      <c r="G21" s="46"/>
      <c r="H21" s="287"/>
      <c r="I21" s="46"/>
      <c r="J21" s="287"/>
      <c r="K21" s="46"/>
      <c r="L21" s="287"/>
      <c r="M21" s="46"/>
      <c r="N21" s="287"/>
      <c r="O21" s="46"/>
      <c r="P21" s="287"/>
      <c r="Q21" s="43"/>
      <c r="R21" s="43"/>
      <c r="S21" s="43"/>
      <c r="T21" s="345"/>
      <c r="U21" s="345"/>
      <c r="V21" s="43"/>
      <c r="W21" s="346"/>
      <c r="X21" s="346"/>
      <c r="Y21" s="346"/>
      <c r="Z21" s="346"/>
      <c r="AA21" s="43"/>
      <c r="AB21" s="43"/>
      <c r="AC21" s="43"/>
      <c r="AD21" s="43"/>
      <c r="AE21" s="43"/>
      <c r="AF21" s="43"/>
      <c r="AG21" s="43"/>
      <c r="AH21" s="43"/>
      <c r="AU21" s="230"/>
    </row>
    <row r="22" spans="1:47" s="9" customFormat="1" x14ac:dyDescent="0.35">
      <c r="B22" s="39"/>
      <c r="C22" s="46"/>
      <c r="D22" s="287"/>
      <c r="E22" s="46"/>
      <c r="F22" s="287"/>
      <c r="G22" s="46"/>
      <c r="H22" s="287"/>
      <c r="I22" s="46"/>
      <c r="J22" s="287"/>
      <c r="K22" s="46"/>
      <c r="L22" s="287"/>
      <c r="M22" s="46"/>
      <c r="N22" s="287"/>
      <c r="O22" s="46"/>
      <c r="P22" s="287"/>
      <c r="Q22" s="43"/>
      <c r="R22" s="43"/>
      <c r="S22" s="43"/>
      <c r="T22" s="345"/>
      <c r="U22" s="345"/>
      <c r="V22" s="43"/>
      <c r="W22" s="346"/>
      <c r="X22" s="346"/>
      <c r="Y22" s="346"/>
      <c r="Z22" s="346"/>
      <c r="AA22" s="43"/>
      <c r="AB22" s="43"/>
      <c r="AC22" s="43"/>
      <c r="AD22" s="43"/>
      <c r="AE22" s="43"/>
      <c r="AF22" s="43"/>
      <c r="AG22" s="43"/>
      <c r="AH22" s="43"/>
      <c r="AU22" s="230"/>
    </row>
    <row r="23" spans="1:47" s="9" customFormat="1" x14ac:dyDescent="0.35">
      <c r="B23" s="39"/>
      <c r="C23" s="46"/>
      <c r="D23" s="287"/>
      <c r="E23" s="46"/>
      <c r="F23" s="287"/>
      <c r="G23" s="46"/>
      <c r="H23" s="287"/>
      <c r="I23" s="46"/>
      <c r="J23" s="287"/>
      <c r="K23" s="46"/>
      <c r="L23" s="287"/>
      <c r="M23" s="46"/>
      <c r="N23" s="287"/>
      <c r="O23" s="46"/>
      <c r="P23" s="287"/>
      <c r="Q23" s="43"/>
      <c r="R23" s="43"/>
      <c r="S23" s="43"/>
      <c r="T23" s="345"/>
      <c r="U23" s="345"/>
      <c r="V23" s="43"/>
      <c r="W23" s="346"/>
      <c r="X23" s="346"/>
      <c r="Y23" s="346"/>
      <c r="Z23" s="346"/>
      <c r="AA23" s="43"/>
      <c r="AB23" s="43"/>
      <c r="AC23" s="43"/>
      <c r="AD23" s="43"/>
      <c r="AE23" s="43"/>
      <c r="AF23" s="43"/>
      <c r="AG23" s="43"/>
      <c r="AH23" s="43"/>
      <c r="AU23" s="230"/>
    </row>
    <row r="24" spans="1:47" s="9" customFormat="1" x14ac:dyDescent="0.35">
      <c r="B24" s="39"/>
      <c r="C24" s="46"/>
      <c r="D24" s="287"/>
      <c r="E24" s="46"/>
      <c r="F24" s="287"/>
      <c r="G24" s="46"/>
      <c r="H24" s="287"/>
      <c r="I24" s="46"/>
      <c r="J24" s="287"/>
      <c r="K24" s="46"/>
      <c r="L24" s="287"/>
      <c r="M24" s="46"/>
      <c r="N24" s="287"/>
      <c r="O24" s="46"/>
      <c r="P24" s="287"/>
      <c r="Q24" s="43"/>
      <c r="R24" s="43"/>
      <c r="S24" s="43"/>
      <c r="T24" s="345"/>
      <c r="U24" s="345"/>
      <c r="V24" s="43"/>
      <c r="W24" s="346"/>
      <c r="X24" s="346"/>
      <c r="Y24" s="346"/>
      <c r="Z24" s="346"/>
      <c r="AA24" s="43"/>
      <c r="AB24" s="43"/>
      <c r="AC24" s="43"/>
      <c r="AD24" s="43"/>
      <c r="AE24" s="43"/>
      <c r="AF24" s="43"/>
      <c r="AG24" s="43"/>
      <c r="AH24" s="43"/>
      <c r="AU24" s="230"/>
    </row>
    <row r="25" spans="1:47" s="9" customFormat="1" x14ac:dyDescent="0.35">
      <c r="B25" s="39"/>
      <c r="C25" s="46"/>
      <c r="D25" s="287"/>
      <c r="E25" s="46"/>
      <c r="F25" s="287"/>
      <c r="G25" s="46"/>
      <c r="H25" s="287"/>
      <c r="I25" s="46"/>
      <c r="J25" s="287"/>
      <c r="K25" s="46"/>
      <c r="L25" s="287"/>
      <c r="M25" s="46"/>
      <c r="N25" s="287"/>
      <c r="O25" s="46"/>
      <c r="P25" s="287"/>
      <c r="Q25" s="43"/>
      <c r="R25" s="43"/>
      <c r="S25" s="43"/>
      <c r="T25" s="345"/>
      <c r="U25" s="345"/>
      <c r="V25" s="43"/>
      <c r="W25" s="346"/>
      <c r="X25" s="346"/>
      <c r="Y25" s="346"/>
      <c r="Z25" s="346"/>
      <c r="AA25" s="43"/>
      <c r="AB25" s="43"/>
      <c r="AC25" s="43"/>
      <c r="AD25" s="43"/>
      <c r="AE25" s="43"/>
      <c r="AF25" s="43"/>
      <c r="AG25" s="43"/>
      <c r="AH25" s="43"/>
      <c r="AU25" s="230"/>
    </row>
    <row r="26" spans="1:47" s="9" customFormat="1" x14ac:dyDescent="0.35">
      <c r="B26" s="39"/>
      <c r="C26" s="46"/>
      <c r="D26" s="287"/>
      <c r="E26" s="46"/>
      <c r="F26" s="287"/>
      <c r="G26" s="46"/>
      <c r="H26" s="287"/>
      <c r="I26" s="46"/>
      <c r="J26" s="287"/>
      <c r="K26" s="46"/>
      <c r="L26" s="287"/>
      <c r="M26" s="46"/>
      <c r="N26" s="287"/>
      <c r="O26" s="46"/>
      <c r="P26" s="287"/>
      <c r="Q26" s="43"/>
      <c r="R26" s="43"/>
      <c r="S26" s="43"/>
      <c r="T26" s="345"/>
      <c r="U26" s="345"/>
      <c r="V26" s="43"/>
      <c r="W26" s="346"/>
      <c r="X26" s="346"/>
      <c r="Y26" s="346"/>
      <c r="Z26" s="346"/>
      <c r="AA26" s="43"/>
      <c r="AB26" s="43"/>
      <c r="AC26" s="43"/>
      <c r="AD26" s="43"/>
      <c r="AE26" s="43"/>
      <c r="AF26" s="43"/>
      <c r="AG26" s="43"/>
      <c r="AH26" s="43"/>
      <c r="AU26" s="230"/>
    </row>
    <row r="27" spans="1:47" s="9" customFormat="1" x14ac:dyDescent="0.35">
      <c r="B27" s="39"/>
      <c r="C27" s="46"/>
      <c r="D27" s="287"/>
      <c r="E27" s="46"/>
      <c r="F27" s="287"/>
      <c r="G27" s="46"/>
      <c r="H27" s="287"/>
      <c r="I27" s="46"/>
      <c r="J27" s="287"/>
      <c r="K27" s="46"/>
      <c r="L27" s="287"/>
      <c r="M27" s="46"/>
      <c r="N27" s="287"/>
      <c r="O27" s="46"/>
      <c r="P27" s="287"/>
      <c r="Q27" s="43"/>
      <c r="R27" s="43"/>
      <c r="S27" s="43"/>
      <c r="T27" s="345"/>
      <c r="U27" s="345"/>
      <c r="V27" s="43"/>
      <c r="W27" s="346"/>
      <c r="X27" s="346"/>
      <c r="Y27" s="346"/>
      <c r="Z27" s="346"/>
      <c r="AA27" s="43"/>
      <c r="AB27" s="43"/>
      <c r="AC27" s="43"/>
      <c r="AD27" s="43"/>
      <c r="AE27" s="43"/>
      <c r="AF27" s="43"/>
      <c r="AG27" s="43"/>
      <c r="AH27" s="43"/>
      <c r="AU27" s="230"/>
    </row>
    <row r="28" spans="1:47" s="9" customFormat="1" x14ac:dyDescent="0.35">
      <c r="B28" s="39"/>
      <c r="C28" s="46"/>
      <c r="D28" s="287"/>
      <c r="E28" s="46"/>
      <c r="F28" s="287"/>
      <c r="G28" s="46"/>
      <c r="H28" s="287"/>
      <c r="I28" s="46"/>
      <c r="J28" s="287"/>
      <c r="K28" s="46"/>
      <c r="L28" s="287"/>
      <c r="M28" s="46"/>
      <c r="N28" s="287"/>
      <c r="O28" s="46"/>
      <c r="P28" s="287"/>
      <c r="Q28" s="43"/>
      <c r="R28" s="43"/>
      <c r="S28" s="43"/>
      <c r="T28" s="345"/>
      <c r="U28" s="345"/>
      <c r="V28" s="43"/>
      <c r="W28" s="346"/>
      <c r="X28" s="346"/>
      <c r="Y28" s="346"/>
      <c r="Z28" s="346"/>
      <c r="AA28" s="43"/>
      <c r="AB28" s="43"/>
      <c r="AC28" s="43"/>
      <c r="AD28" s="43"/>
      <c r="AE28" s="43"/>
      <c r="AF28" s="43"/>
      <c r="AG28" s="43"/>
      <c r="AH28" s="43"/>
      <c r="AU28" s="230"/>
    </row>
    <row r="29" spans="1:47" s="9" customFormat="1" x14ac:dyDescent="0.35">
      <c r="B29" s="39"/>
      <c r="C29" s="46"/>
      <c r="D29" s="287"/>
      <c r="E29" s="46"/>
      <c r="F29" s="287"/>
      <c r="G29" s="46"/>
      <c r="H29" s="287"/>
      <c r="I29" s="46"/>
      <c r="J29" s="287"/>
      <c r="K29" s="46"/>
      <c r="L29" s="287"/>
      <c r="M29" s="46"/>
      <c r="N29" s="287"/>
      <c r="O29" s="46"/>
      <c r="P29" s="287"/>
      <c r="Q29" s="43"/>
      <c r="R29" s="43"/>
      <c r="S29" s="43"/>
      <c r="T29" s="345"/>
      <c r="U29" s="345"/>
      <c r="V29" s="43"/>
      <c r="W29" s="346"/>
      <c r="X29" s="346"/>
      <c r="Y29" s="346"/>
      <c r="Z29" s="346"/>
      <c r="AA29" s="43"/>
      <c r="AB29" s="43"/>
      <c r="AC29" s="43"/>
      <c r="AD29" s="43"/>
      <c r="AE29" s="43"/>
      <c r="AF29" s="43"/>
      <c r="AG29" s="43"/>
      <c r="AH29" s="43"/>
      <c r="AU29" s="230"/>
    </row>
    <row r="30" spans="1:47" s="9" customFormat="1" x14ac:dyDescent="0.35">
      <c r="B30" s="39"/>
      <c r="C30" s="46"/>
      <c r="D30" s="287"/>
      <c r="E30" s="46"/>
      <c r="F30" s="287"/>
      <c r="G30" s="46"/>
      <c r="H30" s="287"/>
      <c r="I30" s="46"/>
      <c r="J30" s="287"/>
      <c r="K30" s="46"/>
      <c r="L30" s="287"/>
      <c r="M30" s="46"/>
      <c r="N30" s="287"/>
      <c r="O30" s="46"/>
      <c r="P30" s="287"/>
      <c r="Q30" s="43"/>
      <c r="R30" s="43"/>
      <c r="S30" s="43"/>
      <c r="T30" s="345"/>
      <c r="U30" s="345"/>
      <c r="V30" s="43"/>
      <c r="W30" s="346"/>
      <c r="X30" s="346"/>
      <c r="Y30" s="346"/>
      <c r="Z30" s="346"/>
      <c r="AA30" s="43"/>
      <c r="AB30" s="43"/>
      <c r="AC30" s="43"/>
      <c r="AD30" s="43"/>
      <c r="AE30" s="43"/>
      <c r="AF30" s="43"/>
      <c r="AG30" s="43"/>
      <c r="AH30" s="43"/>
      <c r="AU30" s="230"/>
    </row>
    <row r="31" spans="1:47" s="9" customFormat="1" x14ac:dyDescent="0.35">
      <c r="A31" s="379"/>
      <c r="B31" s="1097" t="s">
        <v>547</v>
      </c>
      <c r="C31" s="1097"/>
      <c r="D31" s="1097"/>
      <c r="E31" s="1096"/>
      <c r="F31" s="1096"/>
      <c r="G31" s="1096"/>
      <c r="H31" s="1096"/>
      <c r="I31" s="1096"/>
      <c r="J31" s="1096"/>
      <c r="K31" s="549"/>
      <c r="L31" s="549"/>
      <c r="M31" s="549"/>
      <c r="N31" s="549"/>
      <c r="O31" s="549"/>
      <c r="P31" s="549"/>
      <c r="Q31" s="549"/>
      <c r="R31" s="549"/>
      <c r="S31" s="549"/>
      <c r="T31" s="548"/>
      <c r="U31" s="548"/>
      <c r="V31" s="549"/>
      <c r="W31" s="1096"/>
      <c r="X31" s="1096"/>
      <c r="Y31" s="1096"/>
      <c r="Z31" s="1096"/>
      <c r="AA31" s="549"/>
      <c r="AB31" s="549"/>
      <c r="AC31" s="549"/>
      <c r="AD31" s="549"/>
      <c r="AE31" s="549"/>
      <c r="AF31" s="549"/>
      <c r="AG31" s="549"/>
      <c r="AH31" s="54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230"/>
    </row>
    <row r="32" spans="1:47" s="9" customFormat="1" x14ac:dyDescent="0.35">
      <c r="A32" s="379"/>
      <c r="B32" s="1097"/>
      <c r="C32" s="1097"/>
      <c r="D32" s="1097"/>
      <c r="E32" s="550"/>
      <c r="F32" s="550"/>
      <c r="G32" s="550"/>
      <c r="H32" s="550"/>
      <c r="I32" s="550"/>
      <c r="J32" s="550"/>
      <c r="K32" s="549"/>
      <c r="L32" s="549"/>
      <c r="M32" s="549"/>
      <c r="N32" s="549"/>
      <c r="O32" s="549"/>
      <c r="P32" s="549"/>
      <c r="Q32" s="549"/>
      <c r="R32" s="549"/>
      <c r="S32" s="549"/>
      <c r="T32" s="548"/>
      <c r="U32" s="548"/>
      <c r="V32" s="549"/>
      <c r="W32" s="550"/>
      <c r="X32" s="550"/>
      <c r="Y32" s="550"/>
      <c r="Z32" s="550"/>
      <c r="AA32" s="549"/>
      <c r="AB32" s="549"/>
      <c r="AC32" s="549"/>
      <c r="AD32" s="549"/>
      <c r="AE32" s="549"/>
      <c r="AF32" s="549"/>
      <c r="AG32" s="549"/>
      <c r="AH32" s="54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230"/>
    </row>
    <row r="33" spans="2:47" x14ac:dyDescent="0.35">
      <c r="AU33" s="230"/>
    </row>
    <row r="34" spans="2:47" ht="15" thickBot="1" x14ac:dyDescent="0.4">
      <c r="AU34" s="230"/>
    </row>
    <row r="35" spans="2:47" ht="17" customHeight="1" x14ac:dyDescent="0.45">
      <c r="B35" s="148" t="s">
        <v>133</v>
      </c>
      <c r="C35" s="1098">
        <v>2015</v>
      </c>
      <c r="D35" s="1099"/>
      <c r="E35" s="1102">
        <v>2016</v>
      </c>
      <c r="F35" s="1103"/>
      <c r="G35" s="1109">
        <v>2017</v>
      </c>
      <c r="H35" s="1099"/>
      <c r="I35" s="1102">
        <v>2018</v>
      </c>
      <c r="J35" s="1103"/>
      <c r="K35" s="1098">
        <v>2019</v>
      </c>
      <c r="L35" s="1099"/>
      <c r="M35" s="1098">
        <v>2020</v>
      </c>
      <c r="N35" s="1099"/>
      <c r="O35" s="1098">
        <v>2021</v>
      </c>
      <c r="P35" s="1099"/>
      <c r="AU35" s="230"/>
    </row>
    <row r="36" spans="2:47" ht="18" customHeight="1" thickBot="1" x14ac:dyDescent="0.4">
      <c r="B36" s="538"/>
      <c r="C36" s="562" t="s">
        <v>3</v>
      </c>
      <c r="D36" s="563" t="s">
        <v>4</v>
      </c>
      <c r="E36" s="562" t="s">
        <v>3</v>
      </c>
      <c r="F36" s="563" t="s">
        <v>4</v>
      </c>
      <c r="G36" s="565" t="s">
        <v>3</v>
      </c>
      <c r="H36" s="563" t="s">
        <v>4</v>
      </c>
      <c r="I36" s="562" t="s">
        <v>3</v>
      </c>
      <c r="J36" s="563" t="s">
        <v>4</v>
      </c>
      <c r="K36" s="562" t="s">
        <v>3</v>
      </c>
      <c r="L36" s="563" t="s">
        <v>4</v>
      </c>
      <c r="M36" s="562" t="s">
        <v>3</v>
      </c>
      <c r="N36" s="563" t="s">
        <v>4</v>
      </c>
      <c r="O36" s="562" t="s">
        <v>3</v>
      </c>
      <c r="P36" s="563" t="s">
        <v>4</v>
      </c>
      <c r="AU36" s="230"/>
    </row>
    <row r="37" spans="2:47" x14ac:dyDescent="0.35">
      <c r="B37" s="555" t="s">
        <v>43</v>
      </c>
      <c r="C37" s="553">
        <v>5328</v>
      </c>
      <c r="D37" s="560">
        <f t="shared" ref="D37:D46" si="0">C37/C$49</f>
        <v>5.9887373970123753E-2</v>
      </c>
      <c r="E37" s="553">
        <v>5018</v>
      </c>
      <c r="F37" s="554">
        <f t="shared" ref="F37:F46" si="1">E37/E$49</f>
        <v>5.8464406384713972E-2</v>
      </c>
      <c r="G37" s="557">
        <v>4906</v>
      </c>
      <c r="H37" s="554">
        <f t="shared" ref="H37:H46" si="2">G37/G$49</f>
        <v>5.9016708970395411E-2</v>
      </c>
      <c r="I37" s="553">
        <v>4445</v>
      </c>
      <c r="J37" s="554">
        <f t="shared" ref="J37:J46" si="3">I37/I$49</f>
        <v>5.7092581175503497E-2</v>
      </c>
      <c r="K37" s="553">
        <v>4040</v>
      </c>
      <c r="L37" s="554">
        <f t="shared" ref="L37:L46" si="4">K37/K$49</f>
        <v>5.5052122368331402E-2</v>
      </c>
      <c r="M37" s="553">
        <v>1607</v>
      </c>
      <c r="N37" s="554">
        <f t="shared" ref="N37:N46" si="5">M37/M$49</f>
        <v>4.366491862076461E-2</v>
      </c>
      <c r="O37" s="553">
        <v>2126</v>
      </c>
      <c r="P37" s="554">
        <f t="shared" ref="P37:P46" si="6">O37/O$49</f>
        <v>6.2708314898386575E-2</v>
      </c>
      <c r="AU37" s="230"/>
    </row>
    <row r="38" spans="2:47" x14ac:dyDescent="0.35">
      <c r="B38" s="570" t="s">
        <v>44</v>
      </c>
      <c r="C38" s="436">
        <v>3019</v>
      </c>
      <c r="D38" s="571">
        <f t="shared" si="0"/>
        <v>3.3933930558521702E-2</v>
      </c>
      <c r="E38" s="436">
        <v>2742</v>
      </c>
      <c r="F38" s="425">
        <f t="shared" si="1"/>
        <v>3.1946871723173717E-2</v>
      </c>
      <c r="G38" s="431">
        <v>2511</v>
      </c>
      <c r="H38" s="425">
        <f t="shared" si="2"/>
        <v>3.0206065272047059E-2</v>
      </c>
      <c r="I38" s="436">
        <v>2431</v>
      </c>
      <c r="J38" s="425">
        <f t="shared" si="3"/>
        <v>3.1224311549527331E-2</v>
      </c>
      <c r="K38" s="436">
        <v>2239</v>
      </c>
      <c r="L38" s="425">
        <f t="shared" si="4"/>
        <v>3.0510322272944063E-2</v>
      </c>
      <c r="M38" s="436">
        <v>698</v>
      </c>
      <c r="N38" s="425">
        <f t="shared" si="5"/>
        <v>1.8965845175665026E-2</v>
      </c>
      <c r="O38" s="436">
        <v>941</v>
      </c>
      <c r="P38" s="425">
        <f t="shared" si="6"/>
        <v>2.7755655841665929E-2</v>
      </c>
      <c r="AU38" s="230"/>
    </row>
    <row r="39" spans="2:47" x14ac:dyDescent="0.35">
      <c r="B39" s="556" t="s">
        <v>45</v>
      </c>
      <c r="C39" s="17">
        <v>16291</v>
      </c>
      <c r="D39" s="561">
        <f t="shared" si="0"/>
        <v>0.18311283959220834</v>
      </c>
      <c r="E39" s="17">
        <v>15241</v>
      </c>
      <c r="F39" s="30">
        <f t="shared" si="1"/>
        <v>0.1775719445415356</v>
      </c>
      <c r="G39" s="432">
        <v>14245</v>
      </c>
      <c r="H39" s="30">
        <f t="shared" si="2"/>
        <v>0.1713601751494665</v>
      </c>
      <c r="I39" s="17">
        <v>12567</v>
      </c>
      <c r="J39" s="30">
        <f t="shared" si="3"/>
        <v>0.16141337854500618</v>
      </c>
      <c r="K39" s="17">
        <v>10910</v>
      </c>
      <c r="L39" s="30">
        <f t="shared" si="4"/>
        <v>0.14866798392041972</v>
      </c>
      <c r="M39" s="17">
        <v>4371</v>
      </c>
      <c r="N39" s="30">
        <f t="shared" si="5"/>
        <v>0.11876749178056137</v>
      </c>
      <c r="O39" s="17">
        <v>3995</v>
      </c>
      <c r="P39" s="30">
        <f t="shared" si="6"/>
        <v>0.11783617968911306</v>
      </c>
      <c r="AU39" s="230"/>
    </row>
    <row r="40" spans="2:47" x14ac:dyDescent="0.35">
      <c r="B40" s="570" t="s">
        <v>46</v>
      </c>
      <c r="C40" s="436">
        <v>21774</v>
      </c>
      <c r="D40" s="571">
        <f t="shared" si="0"/>
        <v>0.24474243258736386</v>
      </c>
      <c r="E40" s="436">
        <v>20351</v>
      </c>
      <c r="F40" s="425">
        <f t="shared" si="1"/>
        <v>0.23710823721309565</v>
      </c>
      <c r="G40" s="431">
        <v>19824</v>
      </c>
      <c r="H40" s="425">
        <f t="shared" si="2"/>
        <v>0.23847273514657941</v>
      </c>
      <c r="I40" s="436">
        <v>18721</v>
      </c>
      <c r="J40" s="425">
        <f t="shared" si="3"/>
        <v>0.24045674064940403</v>
      </c>
      <c r="K40" s="436">
        <v>17131</v>
      </c>
      <c r="L40" s="425">
        <f t="shared" si="4"/>
        <v>0.2334400763098726</v>
      </c>
      <c r="M40" s="436">
        <v>8183</v>
      </c>
      <c r="N40" s="425">
        <f t="shared" si="5"/>
        <v>0.22234600440181507</v>
      </c>
      <c r="O40" s="436">
        <v>6991</v>
      </c>
      <c r="P40" s="425">
        <f t="shared" si="6"/>
        <v>0.20620594047724392</v>
      </c>
      <c r="AU40" s="230"/>
    </row>
    <row r="41" spans="2:47" x14ac:dyDescent="0.35">
      <c r="B41" s="556" t="s">
        <v>47</v>
      </c>
      <c r="C41" s="17">
        <v>16915</v>
      </c>
      <c r="D41" s="561">
        <f t="shared" si="0"/>
        <v>0.19012667618330392</v>
      </c>
      <c r="E41" s="17">
        <v>16466</v>
      </c>
      <c r="F41" s="30">
        <f t="shared" si="1"/>
        <v>0.19184434346964932</v>
      </c>
      <c r="G41" s="432">
        <v>16009</v>
      </c>
      <c r="H41" s="30">
        <f t="shared" si="2"/>
        <v>0.19258020666674686</v>
      </c>
      <c r="I41" s="17">
        <v>15015</v>
      </c>
      <c r="J41" s="30">
        <f t="shared" si="3"/>
        <v>0.19285604192355116</v>
      </c>
      <c r="K41" s="17">
        <v>14029</v>
      </c>
      <c r="L41" s="30">
        <f t="shared" si="4"/>
        <v>0.19116985760032704</v>
      </c>
      <c r="M41" s="17">
        <v>7024</v>
      </c>
      <c r="N41" s="30">
        <f t="shared" si="5"/>
        <v>0.19085400646686412</v>
      </c>
      <c r="O41" s="17">
        <v>6306</v>
      </c>
      <c r="P41" s="30">
        <f t="shared" si="6"/>
        <v>0.18600123882842226</v>
      </c>
      <c r="AU41" s="230"/>
    </row>
    <row r="42" spans="2:47" x14ac:dyDescent="0.35">
      <c r="B42" s="570" t="s">
        <v>48</v>
      </c>
      <c r="C42" s="436">
        <v>10617</v>
      </c>
      <c r="D42" s="571">
        <f t="shared" si="0"/>
        <v>0.11933638315330404</v>
      </c>
      <c r="E42" s="436">
        <v>10427</v>
      </c>
      <c r="F42" s="425">
        <f t="shared" si="1"/>
        <v>0.12148432948852382</v>
      </c>
      <c r="G42" s="431">
        <v>10045</v>
      </c>
      <c r="H42" s="425">
        <f t="shared" si="2"/>
        <v>0.12083629058451323</v>
      </c>
      <c r="I42" s="436">
        <v>9354</v>
      </c>
      <c r="J42" s="425">
        <f t="shared" si="3"/>
        <v>0.12014488286066584</v>
      </c>
      <c r="K42" s="436">
        <v>9059</v>
      </c>
      <c r="L42" s="425">
        <f t="shared" si="4"/>
        <v>0.12344484567690946</v>
      </c>
      <c r="M42" s="436">
        <v>4785</v>
      </c>
      <c r="N42" s="425">
        <f t="shared" si="5"/>
        <v>0.13001657473575523</v>
      </c>
      <c r="O42" s="436">
        <v>4385</v>
      </c>
      <c r="P42" s="425">
        <f t="shared" si="6"/>
        <v>0.12933958646727428</v>
      </c>
      <c r="AU42" s="230"/>
    </row>
    <row r="43" spans="2:47" x14ac:dyDescent="0.35">
      <c r="B43" s="556" t="s">
        <v>49</v>
      </c>
      <c r="C43" s="17">
        <v>8711</v>
      </c>
      <c r="D43" s="561">
        <f t="shared" si="0"/>
        <v>9.7912709206784534E-2</v>
      </c>
      <c r="E43" s="17">
        <v>8752</v>
      </c>
      <c r="F43" s="30">
        <f t="shared" si="1"/>
        <v>0.10196900850518467</v>
      </c>
      <c r="G43" s="432">
        <v>8492</v>
      </c>
      <c r="H43" s="30">
        <f t="shared" si="2"/>
        <v>0.1021544827918055</v>
      </c>
      <c r="I43" s="17">
        <v>8014</v>
      </c>
      <c r="J43" s="30">
        <f t="shared" si="3"/>
        <v>0.10293362104397863</v>
      </c>
      <c r="K43" s="17">
        <v>7599</v>
      </c>
      <c r="L43" s="30">
        <f t="shared" si="4"/>
        <v>0.10354977175172038</v>
      </c>
      <c r="M43" s="17">
        <v>4383</v>
      </c>
      <c r="N43" s="30">
        <f t="shared" si="5"/>
        <v>0.11909355215607423</v>
      </c>
      <c r="O43" s="17">
        <v>3643</v>
      </c>
      <c r="P43" s="30">
        <f t="shared" si="6"/>
        <v>0.10745361767395216</v>
      </c>
      <c r="AU43" s="230"/>
    </row>
    <row r="44" spans="2:47" x14ac:dyDescent="0.35">
      <c r="B44" s="570" t="s">
        <v>50</v>
      </c>
      <c r="C44" s="436">
        <v>5004</v>
      </c>
      <c r="D44" s="571">
        <f t="shared" si="0"/>
        <v>5.6245574201670284E-2</v>
      </c>
      <c r="E44" s="436">
        <v>5358</v>
      </c>
      <c r="F44" s="425">
        <f t="shared" si="1"/>
        <v>6.2425725270884309E-2</v>
      </c>
      <c r="G44" s="431">
        <v>5512</v>
      </c>
      <c r="H44" s="425">
        <f t="shared" si="2"/>
        <v>6.6306583743338671E-2</v>
      </c>
      <c r="I44" s="436">
        <v>5528</v>
      </c>
      <c r="J44" s="425">
        <f t="shared" si="3"/>
        <v>7.1002877106452936E-2</v>
      </c>
      <c r="K44" s="436">
        <v>5783</v>
      </c>
      <c r="L44" s="425">
        <f t="shared" si="4"/>
        <v>7.8803570211896171E-2</v>
      </c>
      <c r="M44" s="436">
        <v>3754</v>
      </c>
      <c r="N44" s="425">
        <f t="shared" si="5"/>
        <v>0.10200255413960818</v>
      </c>
      <c r="O44" s="436">
        <v>3362</v>
      </c>
      <c r="P44" s="425">
        <f t="shared" si="6"/>
        <v>9.9165265610712913E-2</v>
      </c>
      <c r="AU44" s="230"/>
    </row>
    <row r="45" spans="2:47" x14ac:dyDescent="0.35">
      <c r="B45" s="556" t="s">
        <v>51</v>
      </c>
      <c r="C45" s="17">
        <v>1125</v>
      </c>
      <c r="D45" s="561">
        <f t="shared" si="0"/>
        <v>1.2645138084907886E-2</v>
      </c>
      <c r="E45" s="17">
        <v>1239</v>
      </c>
      <c r="F45" s="30">
        <f t="shared" si="1"/>
        <v>1.4435512058720727E-2</v>
      </c>
      <c r="G45" s="432">
        <v>1359</v>
      </c>
      <c r="H45" s="30">
        <f t="shared" si="2"/>
        <v>1.6348085505659877E-2</v>
      </c>
      <c r="I45" s="17">
        <v>1474</v>
      </c>
      <c r="J45" s="30">
        <f t="shared" si="3"/>
        <v>1.8932387998355938E-2</v>
      </c>
      <c r="K45" s="17">
        <v>1850</v>
      </c>
      <c r="L45" s="30">
        <f t="shared" si="4"/>
        <v>2.5209511480547796E-2</v>
      </c>
      <c r="M45" s="17">
        <v>1312</v>
      </c>
      <c r="N45" s="30">
        <f t="shared" si="5"/>
        <v>3.5649267722739991E-2</v>
      </c>
      <c r="O45" s="17">
        <v>1391</v>
      </c>
      <c r="P45" s="30">
        <f t="shared" si="6"/>
        <v>4.1028817508775031E-2</v>
      </c>
      <c r="AU45" s="230"/>
    </row>
    <row r="46" spans="2:47" x14ac:dyDescent="0.35">
      <c r="B46" s="570" t="s">
        <v>52</v>
      </c>
      <c r="C46" s="436">
        <v>183</v>
      </c>
      <c r="D46" s="571">
        <f t="shared" si="0"/>
        <v>2.0569424618116831E-3</v>
      </c>
      <c r="E46" s="436">
        <v>236</v>
      </c>
      <c r="F46" s="425">
        <f t="shared" si="1"/>
        <v>2.7496213445182337E-3</v>
      </c>
      <c r="G46" s="431">
        <v>226</v>
      </c>
      <c r="H46" s="425">
        <f t="shared" si="2"/>
        <v>2.7186661694474853E-3</v>
      </c>
      <c r="I46" s="436">
        <v>307</v>
      </c>
      <c r="J46" s="425">
        <f t="shared" si="3"/>
        <v>3.9431771475544599E-3</v>
      </c>
      <c r="K46" s="436">
        <v>745</v>
      </c>
      <c r="L46" s="425">
        <f t="shared" si="4"/>
        <v>1.015193840703141E-2</v>
      </c>
      <c r="M46" s="436">
        <v>686</v>
      </c>
      <c r="N46" s="425">
        <f t="shared" si="5"/>
        <v>1.8639784800152163E-2</v>
      </c>
      <c r="O46" s="436">
        <v>763</v>
      </c>
      <c r="P46" s="425">
        <f t="shared" si="6"/>
        <v>2.2505383004453882E-2</v>
      </c>
      <c r="AU46" s="230"/>
    </row>
    <row r="47" spans="2:47" ht="15" thickBot="1" x14ac:dyDescent="0.4">
      <c r="B47" s="566" t="s">
        <v>53</v>
      </c>
      <c r="C47" s="206">
        <v>1068</v>
      </c>
      <c r="D47" s="567">
        <f>C47/C$48</f>
        <v>1.1862053645804409E-2</v>
      </c>
      <c r="E47" s="206">
        <v>1047</v>
      </c>
      <c r="F47" s="568">
        <f>E47/E$48</f>
        <v>1.2051521116060638E-2</v>
      </c>
      <c r="G47" s="569">
        <f>1069+46</f>
        <v>1115</v>
      </c>
      <c r="H47" s="568">
        <f>G47/G$48</f>
        <v>1.3235363942832723E-2</v>
      </c>
      <c r="I47" s="206">
        <v>1133</v>
      </c>
      <c r="J47" s="568">
        <f>I47/I$48</f>
        <v>1.4343769385610654E-2</v>
      </c>
      <c r="K47" s="206">
        <f>1335+6</f>
        <v>1341</v>
      </c>
      <c r="L47" s="568">
        <f>K47/K$48</f>
        <v>1.794556111661269E-2</v>
      </c>
      <c r="M47" s="206">
        <v>860</v>
      </c>
      <c r="N47" s="568">
        <f>M47/M$48</f>
        <v>2.2834081193744523E-2</v>
      </c>
      <c r="O47" s="206">
        <f>797+482</f>
        <v>1279</v>
      </c>
      <c r="P47" s="568">
        <f>O47/O$48</f>
        <v>3.6353817292933889E-2</v>
      </c>
      <c r="AU47" s="230"/>
    </row>
    <row r="48" spans="2:47" x14ac:dyDescent="0.35">
      <c r="B48" s="572" t="s">
        <v>23</v>
      </c>
      <c r="C48" s="573">
        <f>SUM(C37:C47)</f>
        <v>90035</v>
      </c>
      <c r="D48" s="574" t="s">
        <v>168</v>
      </c>
      <c r="E48" s="573">
        <f>SUM(E37:E47)</f>
        <v>86877</v>
      </c>
      <c r="F48" s="575" t="s">
        <v>168</v>
      </c>
      <c r="G48" s="576">
        <f>SUM(G37:G47)</f>
        <v>84244</v>
      </c>
      <c r="H48" s="575" t="s">
        <v>168</v>
      </c>
      <c r="I48" s="573">
        <f>SUM(I37:I47)</f>
        <v>78989</v>
      </c>
      <c r="J48" s="575" t="s">
        <v>168</v>
      </c>
      <c r="K48" s="573">
        <f>SUM(K37:K47)</f>
        <v>74726</v>
      </c>
      <c r="L48" s="575" t="s">
        <v>168</v>
      </c>
      <c r="M48" s="573">
        <f>SUM(M37:M47)</f>
        <v>37663</v>
      </c>
      <c r="N48" s="575" t="s">
        <v>168</v>
      </c>
      <c r="O48" s="573">
        <f>SUM(O37:O47)</f>
        <v>35182</v>
      </c>
      <c r="P48" s="575" t="s">
        <v>168</v>
      </c>
      <c r="AU48" s="230"/>
    </row>
    <row r="49" spans="2:47" ht="15" thickBot="1" x14ac:dyDescent="0.4">
      <c r="B49" s="577" t="s">
        <v>148</v>
      </c>
      <c r="C49" s="578">
        <f t="shared" ref="C49:P49" si="7">SUM(C37:C46)</f>
        <v>88967</v>
      </c>
      <c r="D49" s="579">
        <f t="shared" si="7"/>
        <v>1</v>
      </c>
      <c r="E49" s="578">
        <f t="shared" si="7"/>
        <v>85830</v>
      </c>
      <c r="F49" s="580">
        <f t="shared" si="7"/>
        <v>1</v>
      </c>
      <c r="G49" s="581">
        <f t="shared" si="7"/>
        <v>83129</v>
      </c>
      <c r="H49" s="580">
        <f t="shared" si="7"/>
        <v>1</v>
      </c>
      <c r="I49" s="578">
        <f t="shared" si="7"/>
        <v>77856</v>
      </c>
      <c r="J49" s="580">
        <f t="shared" si="7"/>
        <v>0.99999999999999989</v>
      </c>
      <c r="K49" s="578">
        <f t="shared" si="7"/>
        <v>73385</v>
      </c>
      <c r="L49" s="580">
        <f t="shared" si="7"/>
        <v>1.0000000000000002</v>
      </c>
      <c r="M49" s="578">
        <f t="shared" si="7"/>
        <v>36803</v>
      </c>
      <c r="N49" s="580">
        <f t="shared" si="7"/>
        <v>0.99999999999999989</v>
      </c>
      <c r="O49" s="578">
        <f t="shared" si="7"/>
        <v>33903</v>
      </c>
      <c r="P49" s="580">
        <f t="shared" si="7"/>
        <v>1</v>
      </c>
      <c r="AU49" s="230"/>
    </row>
    <row r="50" spans="2:47" x14ac:dyDescent="0.35">
      <c r="AU50" s="230"/>
    </row>
    <row r="51" spans="2:47" ht="15" thickBot="1" x14ac:dyDescent="0.4">
      <c r="AU51" s="230"/>
    </row>
    <row r="52" spans="2:47" ht="18.5" x14ac:dyDescent="0.45">
      <c r="B52" s="147" t="s">
        <v>132</v>
      </c>
      <c r="C52" s="1086">
        <v>2015</v>
      </c>
      <c r="D52" s="1087"/>
      <c r="E52" s="1092">
        <v>2016</v>
      </c>
      <c r="F52" s="1108"/>
      <c r="G52" s="1086">
        <v>2017</v>
      </c>
      <c r="H52" s="1087"/>
      <c r="I52" s="1092">
        <v>2018</v>
      </c>
      <c r="J52" s="1093"/>
      <c r="K52" s="1086">
        <v>2019</v>
      </c>
      <c r="L52" s="1087"/>
      <c r="M52" s="1086">
        <v>2020</v>
      </c>
      <c r="N52" s="1087"/>
      <c r="O52" s="1086">
        <v>2021</v>
      </c>
      <c r="P52" s="1087"/>
      <c r="AU52" s="230"/>
    </row>
    <row r="53" spans="2:47" ht="16" thickBot="1" x14ac:dyDescent="0.4">
      <c r="B53" s="538"/>
      <c r="C53" s="591" t="s">
        <v>3</v>
      </c>
      <c r="D53" s="592" t="s">
        <v>4</v>
      </c>
      <c r="E53" s="591" t="s">
        <v>3</v>
      </c>
      <c r="F53" s="593" t="s">
        <v>4</v>
      </c>
      <c r="G53" s="591" t="s">
        <v>3</v>
      </c>
      <c r="H53" s="592" t="s">
        <v>4</v>
      </c>
      <c r="I53" s="591" t="s">
        <v>3</v>
      </c>
      <c r="J53" s="592" t="s">
        <v>4</v>
      </c>
      <c r="K53" s="591" t="s">
        <v>3</v>
      </c>
      <c r="L53" s="592" t="s">
        <v>4</v>
      </c>
      <c r="M53" s="591" t="s">
        <v>3</v>
      </c>
      <c r="N53" s="592" t="s">
        <v>4</v>
      </c>
      <c r="O53" s="591" t="s">
        <v>3</v>
      </c>
      <c r="P53" s="592" t="s">
        <v>4</v>
      </c>
      <c r="AU53" s="230"/>
    </row>
    <row r="54" spans="2:47" x14ac:dyDescent="0.35">
      <c r="B54" s="182" t="s">
        <v>43</v>
      </c>
      <c r="C54" s="553">
        <v>624</v>
      </c>
      <c r="D54" s="554">
        <f t="shared" ref="D54:D64" si="8">C54/C$66</f>
        <v>2.2654661632297415E-2</v>
      </c>
      <c r="E54" s="553">
        <v>767</v>
      </c>
      <c r="F54" s="588">
        <f t="shared" ref="F54:F64" si="9">E54/E$66</f>
        <v>2.4605415116129861E-2</v>
      </c>
      <c r="G54" s="553">
        <v>804</v>
      </c>
      <c r="H54" s="554">
        <f t="shared" ref="H54:H64" si="10">G54/G$66</f>
        <v>2.2853894258101193E-2</v>
      </c>
      <c r="I54" s="589">
        <v>1001</v>
      </c>
      <c r="J54" s="554">
        <f t="shared" ref="J54:J64" si="11">I54/I$66</f>
        <v>2.4870801033591731E-2</v>
      </c>
      <c r="K54" s="590">
        <v>1276</v>
      </c>
      <c r="L54" s="554">
        <f t="shared" ref="L54:L64" si="12">K54/K$66</f>
        <v>2.7416686362562042E-2</v>
      </c>
      <c r="M54" s="553">
        <v>2499</v>
      </c>
      <c r="N54" s="554">
        <f>M54/M$66</f>
        <v>3.5308080308574817E-2</v>
      </c>
      <c r="O54" s="553">
        <v>2030</v>
      </c>
      <c r="P54" s="554">
        <f>O54/O$66</f>
        <v>3.0249295921560445E-2</v>
      </c>
      <c r="AU54" s="230"/>
    </row>
    <row r="55" spans="2:47" x14ac:dyDescent="0.35">
      <c r="B55" s="594" t="s">
        <v>44</v>
      </c>
      <c r="C55" s="436">
        <v>330</v>
      </c>
      <c r="D55" s="425">
        <f t="shared" si="8"/>
        <v>1.1980830670926517E-2</v>
      </c>
      <c r="E55" s="436">
        <v>495</v>
      </c>
      <c r="F55" s="595">
        <f t="shared" si="9"/>
        <v>1.5879635570383677E-2</v>
      </c>
      <c r="G55" s="436">
        <v>602</v>
      </c>
      <c r="H55" s="425">
        <f t="shared" si="10"/>
        <v>1.7111995451961341E-2</v>
      </c>
      <c r="I55" s="596">
        <v>788</v>
      </c>
      <c r="J55" s="425">
        <f t="shared" si="11"/>
        <v>1.9578612601868415E-2</v>
      </c>
      <c r="K55" s="596">
        <v>967</v>
      </c>
      <c r="L55" s="425">
        <f t="shared" si="12"/>
        <v>2.0777379085107753E-2</v>
      </c>
      <c r="M55" s="436">
        <v>1747</v>
      </c>
      <c r="N55" s="425">
        <f t="shared" ref="N55:P63" si="13">M55/M$66</f>
        <v>2.4683159783545502E-2</v>
      </c>
      <c r="O55" s="436">
        <v>1513</v>
      </c>
      <c r="P55" s="425">
        <f t="shared" si="13"/>
        <v>2.254541119670983E-2</v>
      </c>
      <c r="AU55" s="230"/>
    </row>
    <row r="56" spans="2:47" x14ac:dyDescent="0.35">
      <c r="B56" s="184" t="s">
        <v>45</v>
      </c>
      <c r="C56" s="17">
        <v>1158</v>
      </c>
      <c r="D56" s="30">
        <f t="shared" si="8"/>
        <v>4.204182399070578E-2</v>
      </c>
      <c r="E56" s="17">
        <v>1585</v>
      </c>
      <c r="F56" s="582">
        <f t="shared" si="9"/>
        <v>5.0846913897087127E-2</v>
      </c>
      <c r="G56" s="17">
        <v>2055</v>
      </c>
      <c r="H56" s="30">
        <f t="shared" si="10"/>
        <v>5.8413871517907903E-2</v>
      </c>
      <c r="I56" s="585">
        <v>2586</v>
      </c>
      <c r="J56" s="30">
        <f t="shared" si="11"/>
        <v>6.4251639833035182E-2</v>
      </c>
      <c r="K56" s="585">
        <v>3182</v>
      </c>
      <c r="L56" s="30">
        <f t="shared" si="12"/>
        <v>6.8369824455856126E-2</v>
      </c>
      <c r="M56" s="17">
        <v>5808</v>
      </c>
      <c r="N56" s="30">
        <f t="shared" si="13"/>
        <v>8.2060556395439202E-2</v>
      </c>
      <c r="O56" s="17">
        <v>5216</v>
      </c>
      <c r="P56" s="30">
        <f t="shared" si="13"/>
        <v>7.7724299274314915E-2</v>
      </c>
      <c r="AU56" s="230"/>
    </row>
    <row r="57" spans="2:47" x14ac:dyDescent="0.35">
      <c r="B57" s="594" t="s">
        <v>46</v>
      </c>
      <c r="C57" s="436">
        <v>2898</v>
      </c>
      <c r="D57" s="425">
        <f t="shared" si="8"/>
        <v>0.10521347661922742</v>
      </c>
      <c r="E57" s="436">
        <v>3587</v>
      </c>
      <c r="F57" s="595">
        <f t="shared" si="9"/>
        <v>0.11507121775952778</v>
      </c>
      <c r="G57" s="436">
        <v>4366</v>
      </c>
      <c r="H57" s="425">
        <f t="shared" si="10"/>
        <v>0.12410460488914156</v>
      </c>
      <c r="I57" s="596">
        <v>5417</v>
      </c>
      <c r="J57" s="425">
        <f t="shared" si="11"/>
        <v>0.1345905386603061</v>
      </c>
      <c r="K57" s="596">
        <v>6658</v>
      </c>
      <c r="L57" s="425">
        <f t="shared" si="12"/>
        <v>0.14305665971938722</v>
      </c>
      <c r="M57" s="436">
        <v>11303</v>
      </c>
      <c r="N57" s="425">
        <f t="shared" si="13"/>
        <v>0.15969877220000847</v>
      </c>
      <c r="O57" s="436">
        <v>11040</v>
      </c>
      <c r="P57" s="425">
        <f t="shared" si="13"/>
        <v>0.16450848619410213</v>
      </c>
      <c r="AU57" s="230"/>
    </row>
    <row r="58" spans="2:47" x14ac:dyDescent="0.35">
      <c r="B58" s="184" t="s">
        <v>47</v>
      </c>
      <c r="C58" s="17">
        <v>4063</v>
      </c>
      <c r="D58" s="30">
        <f t="shared" si="8"/>
        <v>0.14750943944234679</v>
      </c>
      <c r="E58" s="17">
        <v>4785</v>
      </c>
      <c r="F58" s="582">
        <f t="shared" si="9"/>
        <v>0.15350314384704222</v>
      </c>
      <c r="G58" s="17">
        <v>5597</v>
      </c>
      <c r="H58" s="30">
        <f t="shared" si="10"/>
        <v>0.1590960773166572</v>
      </c>
      <c r="I58" s="585">
        <v>6491</v>
      </c>
      <c r="J58" s="30">
        <f t="shared" si="11"/>
        <v>0.16127509441462931</v>
      </c>
      <c r="K58" s="585">
        <v>7845</v>
      </c>
      <c r="L58" s="30">
        <f t="shared" si="12"/>
        <v>0.16856105369459187</v>
      </c>
      <c r="M58" s="17">
        <v>13094</v>
      </c>
      <c r="N58" s="30">
        <f t="shared" si="13"/>
        <v>0.1850036028653376</v>
      </c>
      <c r="O58" s="17">
        <v>12025</v>
      </c>
      <c r="P58" s="30">
        <f t="shared" si="13"/>
        <v>0.17918610022500708</v>
      </c>
      <c r="AU58" s="230"/>
    </row>
    <row r="59" spans="2:47" x14ac:dyDescent="0.35">
      <c r="B59" s="594" t="s">
        <v>48</v>
      </c>
      <c r="C59" s="436">
        <v>4570</v>
      </c>
      <c r="D59" s="425">
        <f t="shared" si="8"/>
        <v>0.16591635201858845</v>
      </c>
      <c r="E59" s="436">
        <v>4931</v>
      </c>
      <c r="F59" s="595">
        <f t="shared" si="9"/>
        <v>0.15818683433850891</v>
      </c>
      <c r="G59" s="436">
        <v>5432</v>
      </c>
      <c r="H59" s="425">
        <f t="shared" si="10"/>
        <v>0.15440591245025584</v>
      </c>
      <c r="I59" s="596">
        <v>6128</v>
      </c>
      <c r="J59" s="425">
        <f t="shared" si="11"/>
        <v>0.15225601272112901</v>
      </c>
      <c r="K59" s="596">
        <v>6955</v>
      </c>
      <c r="L59" s="425">
        <f t="shared" si="12"/>
        <v>0.14943812982101803</v>
      </c>
      <c r="M59" s="436">
        <v>10107</v>
      </c>
      <c r="N59" s="425">
        <f t="shared" si="13"/>
        <v>0.14280062732243526</v>
      </c>
      <c r="O59" s="436">
        <v>9748</v>
      </c>
      <c r="P59" s="425">
        <f t="shared" si="13"/>
        <v>0.14525622494747351</v>
      </c>
      <c r="AU59" s="230"/>
    </row>
    <row r="60" spans="2:47" x14ac:dyDescent="0.35">
      <c r="B60" s="184" t="s">
        <v>49</v>
      </c>
      <c r="C60" s="17">
        <v>7473</v>
      </c>
      <c r="D60" s="30">
        <f t="shared" si="8"/>
        <v>0.27131135637525416</v>
      </c>
      <c r="E60" s="17">
        <v>7661</v>
      </c>
      <c r="F60" s="582">
        <f t="shared" si="9"/>
        <v>0.24576543051456434</v>
      </c>
      <c r="G60" s="17">
        <v>8108</v>
      </c>
      <c r="H60" s="30">
        <f t="shared" si="10"/>
        <v>0.23047185901080158</v>
      </c>
      <c r="I60" s="585">
        <v>8531</v>
      </c>
      <c r="J60" s="30">
        <f t="shared" si="11"/>
        <v>0.21196084277479627</v>
      </c>
      <c r="K60" s="585">
        <v>9052</v>
      </c>
      <c r="L60" s="30">
        <f t="shared" si="12"/>
        <v>0.19449517629616897</v>
      </c>
      <c r="M60" s="17">
        <v>11521</v>
      </c>
      <c r="N60" s="30">
        <f t="shared" si="13"/>
        <v>0.16277886884157283</v>
      </c>
      <c r="O60" s="17">
        <v>10600</v>
      </c>
      <c r="P60" s="30">
        <f t="shared" si="13"/>
        <v>0.1579519885559314</v>
      </c>
      <c r="AU60" s="230"/>
    </row>
    <row r="61" spans="2:47" x14ac:dyDescent="0.35">
      <c r="B61" s="594" t="s">
        <v>50</v>
      </c>
      <c r="C61" s="436">
        <v>5306</v>
      </c>
      <c r="D61" s="425">
        <f t="shared" si="8"/>
        <v>0.19263723496950333</v>
      </c>
      <c r="E61" s="436">
        <v>6006</v>
      </c>
      <c r="F61" s="595">
        <f t="shared" si="9"/>
        <v>0.19267291158732194</v>
      </c>
      <c r="G61" s="436">
        <v>6652</v>
      </c>
      <c r="H61" s="425">
        <f t="shared" si="10"/>
        <v>0.18908470722001136</v>
      </c>
      <c r="I61" s="596">
        <v>7372</v>
      </c>
      <c r="J61" s="425">
        <f t="shared" si="11"/>
        <v>0.18316438083879943</v>
      </c>
      <c r="K61" s="596">
        <v>8393</v>
      </c>
      <c r="L61" s="425">
        <f t="shared" si="12"/>
        <v>0.18033561805719689</v>
      </c>
      <c r="M61" s="436">
        <v>11306</v>
      </c>
      <c r="N61" s="425">
        <f t="shared" si="13"/>
        <v>0.15974115885103918</v>
      </c>
      <c r="O61" s="436">
        <v>11203</v>
      </c>
      <c r="P61" s="425">
        <f t="shared" si="13"/>
        <v>0.16693737054642446</v>
      </c>
      <c r="AU61" s="230"/>
    </row>
    <row r="62" spans="2:47" x14ac:dyDescent="0.35">
      <c r="B62" s="184" t="s">
        <v>51</v>
      </c>
      <c r="C62" s="17">
        <v>989</v>
      </c>
      <c r="D62" s="30">
        <f t="shared" si="8"/>
        <v>3.5906186465291895E-2</v>
      </c>
      <c r="E62" s="17">
        <v>1177</v>
      </c>
      <c r="F62" s="582">
        <f t="shared" si="9"/>
        <v>3.7758244578467853E-2</v>
      </c>
      <c r="G62" s="17">
        <v>1381</v>
      </c>
      <c r="H62" s="30">
        <f t="shared" si="10"/>
        <v>3.9255258669698694E-2</v>
      </c>
      <c r="I62" s="585">
        <v>1681</v>
      </c>
      <c r="J62" s="30">
        <f t="shared" si="11"/>
        <v>4.1766050486980719E-2</v>
      </c>
      <c r="K62" s="585">
        <v>1942</v>
      </c>
      <c r="L62" s="30">
        <f t="shared" si="12"/>
        <v>4.1726649620764486E-2</v>
      </c>
      <c r="M62" s="17">
        <v>3011</v>
      </c>
      <c r="N62" s="30">
        <f t="shared" si="13"/>
        <v>4.2542068751147973E-2</v>
      </c>
      <c r="O62" s="17">
        <v>3311</v>
      </c>
      <c r="P62" s="30">
        <f t="shared" si="13"/>
        <v>4.93376447272348E-2</v>
      </c>
      <c r="AU62" s="230"/>
    </row>
    <row r="63" spans="2:47" x14ac:dyDescent="0.35">
      <c r="B63" s="594" t="s">
        <v>52</v>
      </c>
      <c r="C63" s="436">
        <v>133</v>
      </c>
      <c r="D63" s="425">
        <f t="shared" si="8"/>
        <v>4.8286378158582631E-3</v>
      </c>
      <c r="E63" s="436">
        <v>178</v>
      </c>
      <c r="F63" s="595">
        <f t="shared" si="9"/>
        <v>5.7102527909662516E-3</v>
      </c>
      <c r="G63" s="436">
        <v>183</v>
      </c>
      <c r="H63" s="425">
        <f t="shared" si="10"/>
        <v>5.2018192154633311E-3</v>
      </c>
      <c r="I63" s="596">
        <v>253</v>
      </c>
      <c r="J63" s="425">
        <f t="shared" si="11"/>
        <v>6.2860266348638439E-3</v>
      </c>
      <c r="K63" s="596">
        <v>271</v>
      </c>
      <c r="L63" s="425">
        <f t="shared" si="12"/>
        <v>5.8228228873466407E-3</v>
      </c>
      <c r="M63" s="436">
        <v>381</v>
      </c>
      <c r="N63" s="425">
        <f t="shared" si="13"/>
        <v>5.3831046808991622E-3</v>
      </c>
      <c r="O63" s="436">
        <v>423</v>
      </c>
      <c r="P63" s="425">
        <f t="shared" si="13"/>
        <v>6.3031784112414129E-3</v>
      </c>
      <c r="AU63" s="230"/>
    </row>
    <row r="64" spans="2:47" ht="15" thickBot="1" x14ac:dyDescent="0.4">
      <c r="B64" s="193" t="s">
        <v>53</v>
      </c>
      <c r="C64" s="206">
        <f>3899+4</f>
        <v>3903</v>
      </c>
      <c r="D64" s="568">
        <f t="shared" si="8"/>
        <v>0.14170055184432181</v>
      </c>
      <c r="E64" s="206">
        <f>3995+4</f>
        <v>3999</v>
      </c>
      <c r="F64" s="586">
        <f t="shared" si="9"/>
        <v>0.12828820736558449</v>
      </c>
      <c r="G64" s="206">
        <f>4141+4</f>
        <v>4145</v>
      </c>
      <c r="H64" s="568">
        <f t="shared" si="10"/>
        <v>0.11782262649232518</v>
      </c>
      <c r="I64" s="587">
        <f>4363+7</f>
        <v>4370</v>
      </c>
      <c r="J64" s="568">
        <f t="shared" si="11"/>
        <v>0.10857682369310276</v>
      </c>
      <c r="K64" s="587">
        <f>4884+7</f>
        <v>4891</v>
      </c>
      <c r="L64" s="568">
        <f t="shared" si="12"/>
        <v>0.10509013557938163</v>
      </c>
      <c r="M64" s="206">
        <f>5347+10</f>
        <v>5357</v>
      </c>
      <c r="N64" s="568">
        <f>M64/M$66</f>
        <v>7.5688429857156986E-2</v>
      </c>
      <c r="O64" s="206">
        <f>4666+12</f>
        <v>4678</v>
      </c>
      <c r="P64" s="568">
        <f>O64/O$66</f>
        <v>6.9707490798551611E-2</v>
      </c>
      <c r="AU64" s="230"/>
    </row>
    <row r="65" spans="2:47" x14ac:dyDescent="0.35">
      <c r="B65" s="597" t="s">
        <v>23</v>
      </c>
      <c r="C65" s="573">
        <f>SUM(C54:C64)</f>
        <v>31447</v>
      </c>
      <c r="D65" s="575" t="s">
        <v>168</v>
      </c>
      <c r="E65" s="573">
        <f>SUM(E54:E64)</f>
        <v>35171</v>
      </c>
      <c r="F65" s="598" t="s">
        <v>168</v>
      </c>
      <c r="G65" s="573">
        <f>SUM(G54:G64)</f>
        <v>39325</v>
      </c>
      <c r="H65" s="575" t="s">
        <v>168</v>
      </c>
      <c r="I65" s="599">
        <f>SUM(I54:I64)</f>
        <v>44618</v>
      </c>
      <c r="J65" s="575" t="s">
        <v>168</v>
      </c>
      <c r="K65" s="599">
        <f>SUM(K54:K64)</f>
        <v>51432</v>
      </c>
      <c r="L65" s="575" t="s">
        <v>168</v>
      </c>
      <c r="M65" s="573">
        <f>SUM(M54:M64)</f>
        <v>76134</v>
      </c>
      <c r="N65" s="575" t="s">
        <v>168</v>
      </c>
      <c r="O65" s="573">
        <f>SUM(O54:O64)</f>
        <v>71787</v>
      </c>
      <c r="P65" s="575" t="s">
        <v>168</v>
      </c>
      <c r="AU65" s="230"/>
    </row>
    <row r="66" spans="2:47" ht="15" thickBot="1" x14ac:dyDescent="0.4">
      <c r="B66" s="600" t="s">
        <v>148</v>
      </c>
      <c r="C66" s="578">
        <f t="shared" ref="C66:P66" si="14">SUM(C54:C63)</f>
        <v>27544</v>
      </c>
      <c r="D66" s="580">
        <f t="shared" si="14"/>
        <v>1</v>
      </c>
      <c r="E66" s="578">
        <f t="shared" si="14"/>
        <v>31172</v>
      </c>
      <c r="F66" s="601">
        <f t="shared" si="14"/>
        <v>1</v>
      </c>
      <c r="G66" s="578">
        <f t="shared" si="14"/>
        <v>35180</v>
      </c>
      <c r="H66" s="580">
        <f t="shared" si="14"/>
        <v>1</v>
      </c>
      <c r="I66" s="578">
        <f t="shared" si="14"/>
        <v>40248</v>
      </c>
      <c r="J66" s="580">
        <f t="shared" si="14"/>
        <v>1</v>
      </c>
      <c r="K66" s="578">
        <f t="shared" si="14"/>
        <v>46541</v>
      </c>
      <c r="L66" s="580">
        <f t="shared" si="14"/>
        <v>0.99999999999999989</v>
      </c>
      <c r="M66" s="578">
        <f t="shared" si="14"/>
        <v>70777</v>
      </c>
      <c r="N66" s="580">
        <f t="shared" si="14"/>
        <v>1</v>
      </c>
      <c r="O66" s="578">
        <f t="shared" si="14"/>
        <v>67109</v>
      </c>
      <c r="P66" s="580">
        <f t="shared" si="14"/>
        <v>0.99999999999999989</v>
      </c>
      <c r="AU66" s="230"/>
    </row>
    <row r="67" spans="2:47" x14ac:dyDescent="0.35">
      <c r="AU67" s="230"/>
    </row>
    <row r="68" spans="2:47" ht="15" thickBot="1" x14ac:dyDescent="0.4">
      <c r="AU68" s="230"/>
    </row>
    <row r="69" spans="2:47" ht="18.5" x14ac:dyDescent="0.45">
      <c r="B69" s="138" t="s">
        <v>134</v>
      </c>
      <c r="C69" s="1088">
        <v>2015</v>
      </c>
      <c r="D69" s="1089"/>
      <c r="E69" s="1090">
        <v>2016</v>
      </c>
      <c r="F69" s="1091"/>
      <c r="G69" s="1088">
        <v>2017</v>
      </c>
      <c r="H69" s="1089"/>
      <c r="I69" s="1090">
        <v>2018</v>
      </c>
      <c r="J69" s="1091"/>
      <c r="K69" s="1088">
        <v>2019</v>
      </c>
      <c r="L69" s="1089"/>
      <c r="M69" s="1088">
        <v>2020</v>
      </c>
      <c r="N69" s="1089"/>
      <c r="O69" s="1088">
        <v>2021</v>
      </c>
      <c r="P69" s="1089"/>
      <c r="AU69" s="230"/>
    </row>
    <row r="70" spans="2:47" ht="16" thickBot="1" x14ac:dyDescent="0.4">
      <c r="B70" s="538"/>
      <c r="C70" s="604" t="s">
        <v>3</v>
      </c>
      <c r="D70" s="605" t="s">
        <v>4</v>
      </c>
      <c r="E70" s="604" t="s">
        <v>3</v>
      </c>
      <c r="F70" s="605" t="s">
        <v>4</v>
      </c>
      <c r="G70" s="604" t="s">
        <v>3</v>
      </c>
      <c r="H70" s="605" t="s">
        <v>4</v>
      </c>
      <c r="I70" s="604" t="s">
        <v>3</v>
      </c>
      <c r="J70" s="605" t="s">
        <v>4</v>
      </c>
      <c r="K70" s="604" t="s">
        <v>3</v>
      </c>
      <c r="L70" s="605" t="s">
        <v>4</v>
      </c>
      <c r="M70" s="604" t="s">
        <v>3</v>
      </c>
      <c r="N70" s="605" t="s">
        <v>4</v>
      </c>
      <c r="O70" s="604" t="s">
        <v>3</v>
      </c>
      <c r="P70" s="605" t="s">
        <v>4</v>
      </c>
      <c r="AU70" s="230"/>
    </row>
    <row r="71" spans="2:47" x14ac:dyDescent="0.35">
      <c r="B71" s="555" t="s">
        <v>43</v>
      </c>
      <c r="C71" s="553">
        <v>132</v>
      </c>
      <c r="D71" s="554">
        <f>C71/C$83</f>
        <v>1.1482254697286013E-2</v>
      </c>
      <c r="E71" s="553">
        <v>200</v>
      </c>
      <c r="F71" s="554">
        <f>E71/E$83</f>
        <v>1.4767776711216126E-2</v>
      </c>
      <c r="G71" s="553">
        <v>181</v>
      </c>
      <c r="H71" s="554">
        <f t="shared" ref="H71:H80" si="15">G71/G$83</f>
        <v>1.2207459364672556E-2</v>
      </c>
      <c r="I71" s="553">
        <v>243</v>
      </c>
      <c r="J71" s="554">
        <f t="shared" ref="J71:J80" si="16">I71/I$83</f>
        <v>1.5442297915607524E-2</v>
      </c>
      <c r="K71" s="553">
        <v>244</v>
      </c>
      <c r="L71" s="554">
        <f t="shared" ref="L71:L80" si="17">K71/K$83</f>
        <v>1.4795949305681887E-2</v>
      </c>
      <c r="M71" s="553">
        <v>294</v>
      </c>
      <c r="N71" s="554">
        <f t="shared" ref="N71:N80" si="18">M71/M$83</f>
        <v>1.9739492413052236E-2</v>
      </c>
      <c r="O71" s="553">
        <v>182</v>
      </c>
      <c r="P71" s="554">
        <f t="shared" ref="P71:P80" si="19">O71/O$83</f>
        <v>1.6451233842538191E-2</v>
      </c>
      <c r="AU71" s="230"/>
    </row>
    <row r="72" spans="2:47" x14ac:dyDescent="0.35">
      <c r="B72" s="570" t="s">
        <v>44</v>
      </c>
      <c r="C72" s="436">
        <v>176</v>
      </c>
      <c r="D72" s="425">
        <f t="shared" ref="D72:F80" si="20">C72/C$83</f>
        <v>1.5309672929714684E-2</v>
      </c>
      <c r="E72" s="436">
        <v>265</v>
      </c>
      <c r="F72" s="425">
        <f t="shared" si="20"/>
        <v>1.9567304142361366E-2</v>
      </c>
      <c r="G72" s="436">
        <v>314</v>
      </c>
      <c r="H72" s="425">
        <f t="shared" si="15"/>
        <v>2.1177581439266204E-2</v>
      </c>
      <c r="I72" s="436">
        <v>297</v>
      </c>
      <c r="J72" s="425">
        <f t="shared" si="16"/>
        <v>1.887391967463142E-2</v>
      </c>
      <c r="K72" s="436">
        <v>343</v>
      </c>
      <c r="L72" s="425">
        <f t="shared" si="17"/>
        <v>2.0799223819052817E-2</v>
      </c>
      <c r="M72" s="436">
        <v>206</v>
      </c>
      <c r="N72" s="425">
        <f t="shared" si="18"/>
        <v>1.3831072915267893E-2</v>
      </c>
      <c r="O72" s="436">
        <v>173</v>
      </c>
      <c r="P72" s="425">
        <f t="shared" si="19"/>
        <v>1.5637711289885201E-2</v>
      </c>
      <c r="AU72" s="230"/>
    </row>
    <row r="73" spans="2:47" x14ac:dyDescent="0.35">
      <c r="B73" s="556" t="s">
        <v>45</v>
      </c>
      <c r="C73" s="17">
        <v>1693</v>
      </c>
      <c r="D73" s="30">
        <f t="shared" si="20"/>
        <v>0.14726861517049408</v>
      </c>
      <c r="E73" s="17">
        <v>2029</v>
      </c>
      <c r="F73" s="30">
        <f>E73/E$83</f>
        <v>0.14981909473528759</v>
      </c>
      <c r="G73" s="17">
        <v>2164</v>
      </c>
      <c r="H73" s="30">
        <f t="shared" si="15"/>
        <v>0.14594995616105752</v>
      </c>
      <c r="I73" s="17">
        <v>2225</v>
      </c>
      <c r="J73" s="30">
        <f t="shared" si="16"/>
        <v>0.14139552618200305</v>
      </c>
      <c r="K73" s="17">
        <v>2336</v>
      </c>
      <c r="L73" s="30">
        <f t="shared" si="17"/>
        <v>0.14165302286095446</v>
      </c>
      <c r="M73" s="17">
        <v>1704</v>
      </c>
      <c r="N73" s="30">
        <f t="shared" si="18"/>
        <v>0.11440848663891499</v>
      </c>
      <c r="O73" s="17">
        <v>1227</v>
      </c>
      <c r="P73" s="30">
        <f t="shared" si="19"/>
        <v>0.11091024134502396</v>
      </c>
      <c r="AU73" s="230"/>
    </row>
    <row r="74" spans="2:47" x14ac:dyDescent="0.35">
      <c r="B74" s="570" t="s">
        <v>46</v>
      </c>
      <c r="C74" s="436">
        <v>2971</v>
      </c>
      <c r="D74" s="425">
        <f t="shared" si="20"/>
        <v>0.25843771746694505</v>
      </c>
      <c r="E74" s="436">
        <v>3499</v>
      </c>
      <c r="F74" s="425">
        <f t="shared" si="20"/>
        <v>0.25836225356272613</v>
      </c>
      <c r="G74" s="436">
        <v>3951</v>
      </c>
      <c r="H74" s="425">
        <f t="shared" si="15"/>
        <v>0.26647332568962029</v>
      </c>
      <c r="I74" s="436">
        <v>4280</v>
      </c>
      <c r="J74" s="425">
        <f t="shared" si="16"/>
        <v>0.27198779867819012</v>
      </c>
      <c r="K74" s="436">
        <v>4495</v>
      </c>
      <c r="L74" s="425">
        <f t="shared" si="17"/>
        <v>0.27257291856163968</v>
      </c>
      <c r="M74" s="436">
        <v>4019</v>
      </c>
      <c r="N74" s="425">
        <f t="shared" si="18"/>
        <v>0.2698402041090372</v>
      </c>
      <c r="O74" s="436">
        <v>2915</v>
      </c>
      <c r="P74" s="425">
        <f t="shared" si="19"/>
        <v>0.26349091566482868</v>
      </c>
      <c r="AU74" s="230"/>
    </row>
    <row r="75" spans="2:47" x14ac:dyDescent="0.35">
      <c r="B75" s="556" t="s">
        <v>47</v>
      </c>
      <c r="C75" s="17">
        <v>2387</v>
      </c>
      <c r="D75" s="30">
        <f t="shared" si="20"/>
        <v>0.20763743910925539</v>
      </c>
      <c r="E75" s="17">
        <v>2767</v>
      </c>
      <c r="F75" s="30">
        <f t="shared" si="20"/>
        <v>0.20431219079967511</v>
      </c>
      <c r="G75" s="17">
        <v>3137</v>
      </c>
      <c r="H75" s="30">
        <f t="shared" si="15"/>
        <v>0.21157348081203212</v>
      </c>
      <c r="I75" s="17">
        <v>3295</v>
      </c>
      <c r="J75" s="30">
        <f t="shared" si="16"/>
        <v>0.20939247585155057</v>
      </c>
      <c r="K75" s="17">
        <v>3413</v>
      </c>
      <c r="L75" s="30">
        <f t="shared" si="17"/>
        <v>0.20696137287005034</v>
      </c>
      <c r="M75" s="17">
        <v>3294</v>
      </c>
      <c r="N75" s="30">
        <f t="shared" si="18"/>
        <v>0.22116288438297302</v>
      </c>
      <c r="O75" s="17">
        <v>2420</v>
      </c>
      <c r="P75" s="30">
        <f t="shared" si="19"/>
        <v>0.21874717526891441</v>
      </c>
      <c r="AU75" s="230"/>
    </row>
    <row r="76" spans="2:47" x14ac:dyDescent="0.35">
      <c r="B76" s="570" t="s">
        <v>48</v>
      </c>
      <c r="C76" s="436">
        <v>1629</v>
      </c>
      <c r="D76" s="425">
        <f t="shared" si="20"/>
        <v>0.14170146137787057</v>
      </c>
      <c r="E76" s="436">
        <v>1870</v>
      </c>
      <c r="F76" s="425">
        <f t="shared" si="20"/>
        <v>0.13807871224987078</v>
      </c>
      <c r="G76" s="436">
        <v>1993</v>
      </c>
      <c r="H76" s="425">
        <f t="shared" si="15"/>
        <v>0.13441694206515142</v>
      </c>
      <c r="I76" s="436">
        <v>2074</v>
      </c>
      <c r="J76" s="425">
        <f t="shared" si="16"/>
        <v>0.13179969496695476</v>
      </c>
      <c r="K76" s="436">
        <v>2151</v>
      </c>
      <c r="L76" s="425">
        <f t="shared" si="17"/>
        <v>0.13043478260869565</v>
      </c>
      <c r="M76" s="436">
        <v>2015</v>
      </c>
      <c r="N76" s="425">
        <f t="shared" si="18"/>
        <v>0.13528937827313012</v>
      </c>
      <c r="O76" s="436">
        <v>1489</v>
      </c>
      <c r="P76" s="425">
        <f t="shared" si="19"/>
        <v>0.13459278676669981</v>
      </c>
      <c r="AU76" s="230"/>
    </row>
    <row r="77" spans="2:47" x14ac:dyDescent="0.35">
      <c r="B77" s="556" t="s">
        <v>49</v>
      </c>
      <c r="C77" s="17">
        <v>1533</v>
      </c>
      <c r="D77" s="30">
        <f t="shared" si="20"/>
        <v>0.13335073068893527</v>
      </c>
      <c r="E77" s="17">
        <v>1749</v>
      </c>
      <c r="F77" s="30">
        <f t="shared" si="20"/>
        <v>0.12914420733958504</v>
      </c>
      <c r="G77" s="17">
        <v>1732</v>
      </c>
      <c r="H77" s="30">
        <f t="shared" si="15"/>
        <v>0.11681392055034734</v>
      </c>
      <c r="I77" s="17">
        <v>1844</v>
      </c>
      <c r="J77" s="30">
        <f t="shared" si="16"/>
        <v>0.11718352821555668</v>
      </c>
      <c r="K77" s="17">
        <v>1823</v>
      </c>
      <c r="L77" s="30">
        <f t="shared" si="17"/>
        <v>0.11054514583712328</v>
      </c>
      <c r="M77" s="17">
        <v>1648</v>
      </c>
      <c r="N77" s="30">
        <f t="shared" si="18"/>
        <v>0.11064858332214314</v>
      </c>
      <c r="O77" s="17">
        <v>1257</v>
      </c>
      <c r="P77" s="30">
        <f t="shared" si="19"/>
        <v>0.11362198318720058</v>
      </c>
      <c r="AU77" s="230"/>
    </row>
    <row r="78" spans="2:47" x14ac:dyDescent="0.35">
      <c r="B78" s="570" t="s">
        <v>50</v>
      </c>
      <c r="C78" s="436">
        <v>830</v>
      </c>
      <c r="D78" s="425">
        <f t="shared" si="20"/>
        <v>7.2199025748086287E-2</v>
      </c>
      <c r="E78" s="436">
        <v>999</v>
      </c>
      <c r="F78" s="425">
        <f t="shared" si="20"/>
        <v>7.3765044672524552E-2</v>
      </c>
      <c r="G78" s="436">
        <v>1138</v>
      </c>
      <c r="H78" s="425">
        <f t="shared" si="15"/>
        <v>7.6751871585620829E-2</v>
      </c>
      <c r="I78" s="436">
        <v>1243</v>
      </c>
      <c r="J78" s="425">
        <f t="shared" si="16"/>
        <v>7.8990849008642602E-2</v>
      </c>
      <c r="K78" s="436">
        <v>1385</v>
      </c>
      <c r="L78" s="425">
        <f t="shared" si="17"/>
        <v>8.3985204050694318E-2</v>
      </c>
      <c r="M78" s="436">
        <v>1382</v>
      </c>
      <c r="N78" s="425">
        <f t="shared" si="18"/>
        <v>9.2789042567476832E-2</v>
      </c>
      <c r="O78" s="436">
        <v>1081</v>
      </c>
      <c r="P78" s="425">
        <f t="shared" si="19"/>
        <v>9.7713097713097719E-2</v>
      </c>
      <c r="AU78" s="230"/>
    </row>
    <row r="79" spans="2:47" x14ac:dyDescent="0.35">
      <c r="B79" s="556" t="s">
        <v>51</v>
      </c>
      <c r="C79" s="17">
        <v>138</v>
      </c>
      <c r="D79" s="30">
        <f t="shared" si="20"/>
        <v>1.2004175365344467E-2</v>
      </c>
      <c r="E79" s="17">
        <v>156</v>
      </c>
      <c r="F79" s="30">
        <f t="shared" si="20"/>
        <v>1.1518865834748579E-2</v>
      </c>
      <c r="G79" s="17">
        <v>200</v>
      </c>
      <c r="H79" s="30">
        <f t="shared" si="15"/>
        <v>1.3488905375328791E-2</v>
      </c>
      <c r="I79" s="17">
        <v>215</v>
      </c>
      <c r="J79" s="30">
        <f t="shared" si="16"/>
        <v>1.3662938485002543E-2</v>
      </c>
      <c r="K79" s="17">
        <v>282</v>
      </c>
      <c r="L79" s="30">
        <f t="shared" si="17"/>
        <v>1.7100236492632346E-2</v>
      </c>
      <c r="M79" s="17">
        <v>300</v>
      </c>
      <c r="N79" s="30">
        <f t="shared" si="18"/>
        <v>2.0142339196992078E-2</v>
      </c>
      <c r="O79" s="17">
        <v>284</v>
      </c>
      <c r="P79" s="30">
        <f t="shared" si="19"/>
        <v>2.5671156105938713E-2</v>
      </c>
      <c r="AU79" s="230"/>
    </row>
    <row r="80" spans="2:47" x14ac:dyDescent="0.35">
      <c r="B80" s="570" t="s">
        <v>52</v>
      </c>
      <c r="C80" s="436">
        <v>7</v>
      </c>
      <c r="D80" s="425">
        <f t="shared" si="20"/>
        <v>6.0890744606819768E-4</v>
      </c>
      <c r="E80" s="436">
        <v>9</v>
      </c>
      <c r="F80" s="425">
        <f t="shared" si="20"/>
        <v>6.6454995200472566E-4</v>
      </c>
      <c r="G80" s="436">
        <v>17</v>
      </c>
      <c r="H80" s="425">
        <f t="shared" si="15"/>
        <v>1.1465569569029473E-3</v>
      </c>
      <c r="I80" s="436">
        <v>20</v>
      </c>
      <c r="J80" s="425">
        <f t="shared" si="16"/>
        <v>1.2709710218607015E-3</v>
      </c>
      <c r="K80" s="436">
        <v>19</v>
      </c>
      <c r="L80" s="425">
        <f t="shared" si="17"/>
        <v>1.1521435934752288E-3</v>
      </c>
      <c r="M80" s="436">
        <v>32</v>
      </c>
      <c r="N80" s="425">
        <f t="shared" si="18"/>
        <v>2.148516181012488E-3</v>
      </c>
      <c r="O80" s="436">
        <v>35</v>
      </c>
      <c r="P80" s="425">
        <f t="shared" si="19"/>
        <v>3.1636988158727291E-3</v>
      </c>
      <c r="AU80" s="230"/>
    </row>
    <row r="81" spans="1:47" ht="15" thickBot="1" x14ac:dyDescent="0.4">
      <c r="B81" s="566" t="s">
        <v>53</v>
      </c>
      <c r="C81" s="206">
        <v>135</v>
      </c>
      <c r="D81" s="568">
        <f>C81/C$82</f>
        <v>1.1606912561258705E-2</v>
      </c>
      <c r="E81" s="206">
        <v>146</v>
      </c>
      <c r="F81" s="568">
        <f>E81/E$82</f>
        <v>1.0665497844985024E-2</v>
      </c>
      <c r="G81" s="206">
        <v>152</v>
      </c>
      <c r="H81" s="568">
        <f>G81/G$82</f>
        <v>1.0147539889178183E-2</v>
      </c>
      <c r="I81" s="206">
        <v>179</v>
      </c>
      <c r="J81" s="568">
        <f>I81/I$82</f>
        <v>1.1247251021049325E-2</v>
      </c>
      <c r="K81" s="206">
        <v>247</v>
      </c>
      <c r="L81" s="568">
        <f>K81/K$82</f>
        <v>1.4756840721711077E-2</v>
      </c>
      <c r="M81" s="206">
        <v>210</v>
      </c>
      <c r="N81" s="568">
        <f>M81/M$82</f>
        <v>1.3903601694915254E-2</v>
      </c>
      <c r="O81" s="206">
        <v>156</v>
      </c>
      <c r="P81" s="568">
        <f>O81/O$82</f>
        <v>1.3904982618771726E-2</v>
      </c>
      <c r="AU81" s="230"/>
    </row>
    <row r="82" spans="1:47" x14ac:dyDescent="0.35">
      <c r="B82" s="572" t="s">
        <v>23</v>
      </c>
      <c r="C82" s="573">
        <f>SUM(C71:C81)</f>
        <v>11631</v>
      </c>
      <c r="D82" s="575" t="s">
        <v>168</v>
      </c>
      <c r="E82" s="573">
        <f>SUM(E71:E81)</f>
        <v>13689</v>
      </c>
      <c r="F82" s="575" t="s">
        <v>168</v>
      </c>
      <c r="G82" s="573">
        <f>SUM(G71:G81)</f>
        <v>14979</v>
      </c>
      <c r="H82" s="575" t="s">
        <v>168</v>
      </c>
      <c r="I82" s="573">
        <f>SUM(I71:I81)</f>
        <v>15915</v>
      </c>
      <c r="J82" s="575" t="s">
        <v>168</v>
      </c>
      <c r="K82" s="573">
        <f>SUM(K71:K81)</f>
        <v>16738</v>
      </c>
      <c r="L82" s="575" t="s">
        <v>168</v>
      </c>
      <c r="M82" s="573">
        <f>SUM(M71:M81)</f>
        <v>15104</v>
      </c>
      <c r="N82" s="575" t="s">
        <v>168</v>
      </c>
      <c r="O82" s="573">
        <f>SUM(O71:O81)</f>
        <v>11219</v>
      </c>
      <c r="P82" s="575" t="s">
        <v>168</v>
      </c>
      <c r="AU82" s="230"/>
    </row>
    <row r="83" spans="1:47" ht="15" thickBot="1" x14ac:dyDescent="0.4">
      <c r="B83" s="577" t="s">
        <v>148</v>
      </c>
      <c r="C83" s="578">
        <f t="shared" ref="C83:P83" si="21">SUM(C71:C80)</f>
        <v>11496</v>
      </c>
      <c r="D83" s="580">
        <f t="shared" si="21"/>
        <v>0.99999999999999989</v>
      </c>
      <c r="E83" s="578">
        <f t="shared" si="21"/>
        <v>13543</v>
      </c>
      <c r="F83" s="580">
        <f t="shared" si="21"/>
        <v>0.99999999999999989</v>
      </c>
      <c r="G83" s="578">
        <f t="shared" si="21"/>
        <v>14827</v>
      </c>
      <c r="H83" s="580">
        <f t="shared" si="21"/>
        <v>0.99999999999999989</v>
      </c>
      <c r="I83" s="578">
        <f t="shared" si="21"/>
        <v>15736</v>
      </c>
      <c r="J83" s="580">
        <f t="shared" si="21"/>
        <v>0.99999999999999989</v>
      </c>
      <c r="K83" s="578">
        <f t="shared" si="21"/>
        <v>16491</v>
      </c>
      <c r="L83" s="580">
        <f t="shared" si="21"/>
        <v>1</v>
      </c>
      <c r="M83" s="578">
        <f t="shared" si="21"/>
        <v>14894</v>
      </c>
      <c r="N83" s="580">
        <f t="shared" si="21"/>
        <v>1</v>
      </c>
      <c r="O83" s="578">
        <f t="shared" si="21"/>
        <v>11063</v>
      </c>
      <c r="P83" s="580">
        <f t="shared" si="21"/>
        <v>1</v>
      </c>
      <c r="AU83" s="230"/>
    </row>
    <row r="84" spans="1:47" x14ac:dyDescent="0.35">
      <c r="AU84" s="230"/>
    </row>
    <row r="85" spans="1:47" x14ac:dyDescent="0.35">
      <c r="AL85" s="9"/>
      <c r="AM85" s="9"/>
      <c r="AU85" s="230"/>
    </row>
    <row r="86" spans="1:47" ht="14.5" customHeight="1" x14ac:dyDescent="0.35">
      <c r="A86" s="379"/>
      <c r="B86" s="1097" t="s">
        <v>548</v>
      </c>
      <c r="C86" s="1097"/>
      <c r="D86" s="1097"/>
      <c r="E86" s="1097"/>
      <c r="F86" s="1097"/>
      <c r="G86" s="1097"/>
      <c r="H86" s="1097"/>
      <c r="I86" s="1097"/>
      <c r="J86" s="1097"/>
      <c r="K86" s="549"/>
      <c r="L86" s="549"/>
      <c r="M86" s="549"/>
      <c r="N86" s="549"/>
      <c r="O86" s="549"/>
      <c r="P86" s="549"/>
      <c r="Q86" s="549"/>
      <c r="R86" s="549"/>
      <c r="S86" s="549"/>
      <c r="T86" s="548"/>
      <c r="U86" s="548"/>
      <c r="V86" s="549"/>
      <c r="W86" s="1096"/>
      <c r="X86" s="1096"/>
      <c r="Y86" s="1096"/>
      <c r="Z86" s="1096"/>
      <c r="AA86" s="549"/>
      <c r="AB86" s="549"/>
      <c r="AC86" s="549"/>
      <c r="AD86" s="549"/>
      <c r="AE86" s="549"/>
      <c r="AF86" s="549"/>
      <c r="AG86" s="549"/>
      <c r="AH86" s="54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230"/>
    </row>
    <row r="87" spans="1:47" ht="14.5" customHeight="1" x14ac:dyDescent="0.35">
      <c r="A87" s="379"/>
      <c r="B87" s="1097"/>
      <c r="C87" s="1097"/>
      <c r="D87" s="1097"/>
      <c r="E87" s="1097"/>
      <c r="F87" s="1097"/>
      <c r="G87" s="1097"/>
      <c r="H87" s="1097"/>
      <c r="I87" s="1097"/>
      <c r="J87" s="1097"/>
      <c r="K87" s="549"/>
      <c r="L87" s="549"/>
      <c r="M87" s="549"/>
      <c r="N87" s="549"/>
      <c r="O87" s="549"/>
      <c r="P87" s="549"/>
      <c r="Q87" s="549"/>
      <c r="R87" s="549"/>
      <c r="S87" s="549"/>
      <c r="T87" s="548"/>
      <c r="U87" s="548"/>
      <c r="V87" s="549"/>
      <c r="W87" s="550"/>
      <c r="X87" s="550"/>
      <c r="Y87" s="550"/>
      <c r="Z87" s="550"/>
      <c r="AA87" s="549"/>
      <c r="AB87" s="549"/>
      <c r="AC87" s="549"/>
      <c r="AD87" s="549"/>
      <c r="AE87" s="549"/>
      <c r="AF87" s="549"/>
      <c r="AG87" s="549"/>
      <c r="AH87" s="549"/>
      <c r="AI87" s="379"/>
      <c r="AJ87" s="379"/>
      <c r="AK87" s="379"/>
      <c r="AL87" s="379"/>
      <c r="AM87" s="379"/>
      <c r="AN87" s="379"/>
      <c r="AO87" s="379"/>
      <c r="AP87" s="379"/>
      <c r="AQ87" s="379"/>
      <c r="AR87" s="379"/>
      <c r="AS87" s="379"/>
      <c r="AT87" s="379"/>
      <c r="AU87" s="230"/>
    </row>
    <row r="88" spans="1:47" x14ac:dyDescent="0.35">
      <c r="C88" s="3" t="s">
        <v>671</v>
      </c>
      <c r="AU88" s="230"/>
    </row>
    <row r="89" spans="1:47" x14ac:dyDescent="0.35">
      <c r="AU89" s="230"/>
    </row>
    <row r="90" spans="1:47" ht="15" thickBot="1" x14ac:dyDescent="0.4">
      <c r="AU90" s="230"/>
    </row>
    <row r="91" spans="1:47" ht="19" thickBot="1" x14ac:dyDescent="0.5">
      <c r="B91" s="148" t="s">
        <v>133</v>
      </c>
      <c r="C91" s="246">
        <v>2015</v>
      </c>
      <c r="D91" s="246">
        <v>2016</v>
      </c>
      <c r="E91" s="546">
        <v>2017</v>
      </c>
      <c r="F91" s="247">
        <v>2018</v>
      </c>
      <c r="G91" s="246">
        <v>2019</v>
      </c>
      <c r="H91" s="247">
        <v>2020</v>
      </c>
      <c r="I91" s="545">
        <v>2021</v>
      </c>
      <c r="J91" s="616" t="s">
        <v>549</v>
      </c>
      <c r="AU91" s="230"/>
    </row>
    <row r="92" spans="1:47" x14ac:dyDescent="0.35">
      <c r="B92" s="607" t="s">
        <v>43</v>
      </c>
      <c r="C92" s="611">
        <f t="shared" ref="C92:C101" si="22">C137/C37</f>
        <v>17.820195195195197</v>
      </c>
      <c r="D92" s="611">
        <f t="shared" ref="D92:D101" si="23">E137/E37</f>
        <v>18.518732562774012</v>
      </c>
      <c r="E92" s="611">
        <f t="shared" ref="E92:E101" si="24">G137/G37</f>
        <v>18.268242967794539</v>
      </c>
      <c r="F92" s="611">
        <f t="shared" ref="F92:F101" si="25">I137/I37</f>
        <v>18.35275590551181</v>
      </c>
      <c r="G92" s="611">
        <f t="shared" ref="G92:G101" si="26">K137/K37</f>
        <v>18.45</v>
      </c>
      <c r="H92" s="611">
        <f t="shared" ref="H92:H101" si="27">M137/M37</f>
        <v>14.549471064094586</v>
      </c>
      <c r="I92" s="611">
        <f t="shared" ref="I92:I101" si="28">O137/O37</f>
        <v>19.951552210724365</v>
      </c>
      <c r="J92" s="617" t="s">
        <v>191</v>
      </c>
      <c r="AU92" s="230"/>
    </row>
    <row r="93" spans="1:47" x14ac:dyDescent="0.35">
      <c r="B93" s="608" t="s">
        <v>44</v>
      </c>
      <c r="C93" s="612">
        <f t="shared" si="22"/>
        <v>12.270950645909242</v>
      </c>
      <c r="D93" s="612">
        <f t="shared" si="23"/>
        <v>11.444201312910284</v>
      </c>
      <c r="E93" s="612">
        <f t="shared" si="24"/>
        <v>10.311031461569096</v>
      </c>
      <c r="F93" s="612">
        <f t="shared" si="25"/>
        <v>9.9880707527766344</v>
      </c>
      <c r="G93" s="612">
        <f t="shared" si="26"/>
        <v>8.6712818222420722</v>
      </c>
      <c r="H93" s="612">
        <f t="shared" si="27"/>
        <v>6.0959885386819481</v>
      </c>
      <c r="I93" s="612">
        <f t="shared" si="28"/>
        <v>8.3528161530286926</v>
      </c>
      <c r="J93" s="618" t="s">
        <v>71</v>
      </c>
      <c r="AU93" s="230"/>
    </row>
    <row r="94" spans="1:47" x14ac:dyDescent="0.35">
      <c r="B94" s="609" t="s">
        <v>45</v>
      </c>
      <c r="C94" s="611">
        <f t="shared" si="22"/>
        <v>9.1767847277637955</v>
      </c>
      <c r="D94" s="611">
        <f t="shared" si="23"/>
        <v>9.0101699363558829</v>
      </c>
      <c r="E94" s="611">
        <f t="shared" si="24"/>
        <v>8.6542646542646544</v>
      </c>
      <c r="F94" s="611">
        <f t="shared" si="25"/>
        <v>8.2357762393570457</v>
      </c>
      <c r="G94" s="611">
        <f t="shared" si="26"/>
        <v>7.2417965169569198</v>
      </c>
      <c r="H94" s="611">
        <f t="shared" si="27"/>
        <v>5.1283459162663005</v>
      </c>
      <c r="I94" s="611">
        <f t="shared" si="28"/>
        <v>7.8533166458072587</v>
      </c>
      <c r="J94" s="619" t="s">
        <v>71</v>
      </c>
      <c r="AU94" s="230"/>
    </row>
    <row r="95" spans="1:47" x14ac:dyDescent="0.35">
      <c r="B95" s="608" t="s">
        <v>46</v>
      </c>
      <c r="C95" s="612">
        <f t="shared" si="22"/>
        <v>11.208184072747313</v>
      </c>
      <c r="D95" s="612">
        <f t="shared" si="23"/>
        <v>11.095621836764778</v>
      </c>
      <c r="E95" s="612">
        <f t="shared" si="24"/>
        <v>11.076725181598063</v>
      </c>
      <c r="F95" s="612">
        <f t="shared" si="25"/>
        <v>10.711553869985577</v>
      </c>
      <c r="G95" s="612">
        <f t="shared" si="26"/>
        <v>10.061876130990601</v>
      </c>
      <c r="H95" s="612">
        <f t="shared" si="27"/>
        <v>7.0349505071489675</v>
      </c>
      <c r="I95" s="612">
        <f t="shared" si="28"/>
        <v>9.8669718209126014</v>
      </c>
      <c r="J95" s="619" t="s">
        <v>71</v>
      </c>
      <c r="AU95" s="230"/>
    </row>
    <row r="96" spans="1:47" x14ac:dyDescent="0.35">
      <c r="B96" s="609" t="s">
        <v>47</v>
      </c>
      <c r="C96" s="611">
        <f t="shared" si="22"/>
        <v>14.168962459355601</v>
      </c>
      <c r="D96" s="611">
        <f t="shared" si="23"/>
        <v>14.870946192153529</v>
      </c>
      <c r="E96" s="611">
        <f t="shared" si="24"/>
        <v>15.054469360984447</v>
      </c>
      <c r="F96" s="611">
        <f t="shared" si="25"/>
        <v>15.098834498834499</v>
      </c>
      <c r="G96" s="611">
        <f t="shared" si="26"/>
        <v>14.611091310856084</v>
      </c>
      <c r="H96" s="611">
        <f t="shared" si="27"/>
        <v>9.8381264236902055</v>
      </c>
      <c r="I96" s="611">
        <f t="shared" si="28"/>
        <v>15.944338725023787</v>
      </c>
      <c r="J96" s="620" t="s">
        <v>191</v>
      </c>
      <c r="AU96" s="230"/>
    </row>
    <row r="97" spans="2:47" x14ac:dyDescent="0.35">
      <c r="B97" s="608" t="s">
        <v>48</v>
      </c>
      <c r="C97" s="612">
        <f t="shared" si="22"/>
        <v>16.564660450221343</v>
      </c>
      <c r="D97" s="612">
        <f t="shared" si="23"/>
        <v>17.150187014481634</v>
      </c>
      <c r="E97" s="612">
        <f t="shared" si="24"/>
        <v>17.624589347934297</v>
      </c>
      <c r="F97" s="612">
        <f t="shared" si="25"/>
        <v>16.915437246097927</v>
      </c>
      <c r="G97" s="612">
        <f t="shared" si="26"/>
        <v>15.762887735953196</v>
      </c>
      <c r="H97" s="612">
        <f t="shared" si="27"/>
        <v>10.348798328108673</v>
      </c>
      <c r="I97" s="612">
        <f t="shared" si="28"/>
        <v>16.211174458380842</v>
      </c>
      <c r="J97" s="631" t="s">
        <v>192</v>
      </c>
      <c r="AU97" s="230"/>
    </row>
    <row r="98" spans="2:47" x14ac:dyDescent="0.35">
      <c r="B98" s="609" t="s">
        <v>49</v>
      </c>
      <c r="C98" s="611">
        <f t="shared" si="22"/>
        <v>20.314200436230053</v>
      </c>
      <c r="D98" s="611">
        <f t="shared" si="23"/>
        <v>20.826668190127972</v>
      </c>
      <c r="E98" s="611">
        <f t="shared" si="24"/>
        <v>20.31205840791333</v>
      </c>
      <c r="F98" s="611">
        <f t="shared" si="25"/>
        <v>19.621786872972297</v>
      </c>
      <c r="G98" s="611">
        <f t="shared" si="26"/>
        <v>18.744176865377025</v>
      </c>
      <c r="H98" s="611">
        <f t="shared" si="27"/>
        <v>10.987451517225644</v>
      </c>
      <c r="I98" s="611">
        <f t="shared" si="28"/>
        <v>17.233598682404612</v>
      </c>
      <c r="J98" s="621" t="s">
        <v>71</v>
      </c>
      <c r="AU98" s="230"/>
    </row>
    <row r="99" spans="2:47" x14ac:dyDescent="0.35">
      <c r="B99" s="608" t="s">
        <v>50</v>
      </c>
      <c r="C99" s="613">
        <f t="shared" si="22"/>
        <v>23.2845723421263</v>
      </c>
      <c r="D99" s="613">
        <f t="shared" si="23"/>
        <v>23.700447928331467</v>
      </c>
      <c r="E99" s="613">
        <f t="shared" si="24"/>
        <v>23.52412917271408</v>
      </c>
      <c r="F99" s="613">
        <f t="shared" si="25"/>
        <v>23.665159189580319</v>
      </c>
      <c r="G99" s="613">
        <f t="shared" si="26"/>
        <v>21.481411032336158</v>
      </c>
      <c r="H99" s="613">
        <f t="shared" si="27"/>
        <v>13.232818327117741</v>
      </c>
      <c r="I99" s="613">
        <f t="shared" si="28"/>
        <v>21.276323616894704</v>
      </c>
      <c r="J99" s="621" t="s">
        <v>71</v>
      </c>
      <c r="AU99" s="230"/>
    </row>
    <row r="100" spans="2:47" x14ac:dyDescent="0.35">
      <c r="B100" s="609" t="s">
        <v>51</v>
      </c>
      <c r="C100" s="611">
        <f t="shared" si="22"/>
        <v>21.747555555555557</v>
      </c>
      <c r="D100" s="611">
        <f t="shared" si="23"/>
        <v>21.482647296206618</v>
      </c>
      <c r="E100" s="611">
        <f t="shared" si="24"/>
        <v>22.76158940397351</v>
      </c>
      <c r="F100" s="611">
        <f t="shared" si="25"/>
        <v>21.491858887381277</v>
      </c>
      <c r="G100" s="611">
        <f t="shared" si="26"/>
        <v>19.335135135135136</v>
      </c>
      <c r="H100" s="611">
        <f t="shared" si="27"/>
        <v>11.217225609756097</v>
      </c>
      <c r="I100" s="611">
        <f t="shared" si="28"/>
        <v>19.047447879223579</v>
      </c>
      <c r="J100" s="621" t="s">
        <v>71</v>
      </c>
      <c r="AU100" s="230"/>
    </row>
    <row r="101" spans="2:47" ht="15" thickBot="1" x14ac:dyDescent="0.4">
      <c r="B101" s="610" t="s">
        <v>52</v>
      </c>
      <c r="C101" s="614">
        <f t="shared" si="22"/>
        <v>16.546448087431695</v>
      </c>
      <c r="D101" s="614">
        <f t="shared" si="23"/>
        <v>16.161016949152543</v>
      </c>
      <c r="E101" s="614">
        <f t="shared" si="24"/>
        <v>18.827433628318584</v>
      </c>
      <c r="F101" s="614">
        <f t="shared" si="25"/>
        <v>12.856677524429967</v>
      </c>
      <c r="G101" s="614">
        <f t="shared" si="26"/>
        <v>8.4308724832214761</v>
      </c>
      <c r="H101" s="614">
        <f t="shared" si="27"/>
        <v>4.8586005830903787</v>
      </c>
      <c r="I101" s="614">
        <f t="shared" si="28"/>
        <v>6.2922673656618615</v>
      </c>
      <c r="J101" s="621" t="s">
        <v>71</v>
      </c>
      <c r="AU101" s="230"/>
    </row>
    <row r="102" spans="2:47" x14ac:dyDescent="0.35">
      <c r="AU102" s="230"/>
    </row>
    <row r="103" spans="2:47" ht="15" thickBot="1" x14ac:dyDescent="0.4">
      <c r="AU103" s="230"/>
    </row>
    <row r="104" spans="2:47" ht="19" thickBot="1" x14ac:dyDescent="0.5">
      <c r="B104" s="147" t="s">
        <v>132</v>
      </c>
      <c r="C104" s="248">
        <v>2015</v>
      </c>
      <c r="D104" s="248">
        <v>2016</v>
      </c>
      <c r="E104" s="238">
        <v>2017</v>
      </c>
      <c r="F104" s="249">
        <v>2018</v>
      </c>
      <c r="G104" s="248">
        <v>2019</v>
      </c>
      <c r="H104" s="249">
        <v>2020</v>
      </c>
      <c r="I104" s="237">
        <v>2021</v>
      </c>
      <c r="J104" s="622" t="s">
        <v>549</v>
      </c>
      <c r="AU104" s="230"/>
    </row>
    <row r="105" spans="2:47" x14ac:dyDescent="0.35">
      <c r="B105" s="607" t="s">
        <v>43</v>
      </c>
      <c r="C105" s="611">
        <f t="shared" ref="C105:C114" si="29">C154/C54</f>
        <v>14.197115384615385</v>
      </c>
      <c r="D105" s="611">
        <f t="shared" ref="D105:D114" si="30">E154/E54</f>
        <v>9.3089960886571053</v>
      </c>
      <c r="E105" s="611">
        <f t="shared" ref="E105:E114" si="31">G154/G54</f>
        <v>8.9154228855721396</v>
      </c>
      <c r="F105" s="611">
        <f t="shared" ref="F105:F114" si="32">I154/I54</f>
        <v>8.3416583416583414</v>
      </c>
      <c r="G105" s="611">
        <f t="shared" ref="G105:G114" si="33">K154/K54</f>
        <v>10.346394984326018</v>
      </c>
      <c r="H105" s="611">
        <f t="shared" ref="H105:H114" si="34">M154/M54</f>
        <v>11.938375350140056</v>
      </c>
      <c r="I105" s="611">
        <f t="shared" ref="I105:I114" si="35">O154/O54</f>
        <v>10.653694581280789</v>
      </c>
      <c r="J105" s="623" t="s">
        <v>71</v>
      </c>
      <c r="AU105" s="230"/>
    </row>
    <row r="106" spans="2:47" x14ac:dyDescent="0.35">
      <c r="B106" s="608" t="s">
        <v>44</v>
      </c>
      <c r="C106" s="612">
        <f t="shared" si="29"/>
        <v>6.1575757575757573</v>
      </c>
      <c r="D106" s="612">
        <f t="shared" si="30"/>
        <v>6.3595959595959597</v>
      </c>
      <c r="E106" s="612">
        <f t="shared" si="31"/>
        <v>6.7458471760797343</v>
      </c>
      <c r="F106" s="612">
        <f t="shared" si="32"/>
        <v>6.1078680203045685</v>
      </c>
      <c r="G106" s="612">
        <f t="shared" si="33"/>
        <v>6.168562564632885</v>
      </c>
      <c r="H106" s="612">
        <f t="shared" si="34"/>
        <v>6.9782484258729252</v>
      </c>
      <c r="I106" s="612">
        <f t="shared" si="35"/>
        <v>7.1943159286186384</v>
      </c>
      <c r="J106" s="624" t="s">
        <v>191</v>
      </c>
      <c r="AU106" s="230"/>
    </row>
    <row r="107" spans="2:47" x14ac:dyDescent="0.35">
      <c r="B107" s="609" t="s">
        <v>45</v>
      </c>
      <c r="C107" s="611">
        <f t="shared" si="29"/>
        <v>7.9611398963730569</v>
      </c>
      <c r="D107" s="611">
        <f t="shared" si="30"/>
        <v>7.8946372239747635</v>
      </c>
      <c r="E107" s="611">
        <f t="shared" si="31"/>
        <v>8.0209245742092463</v>
      </c>
      <c r="F107" s="611">
        <f t="shared" si="32"/>
        <v>7.2308584686774946</v>
      </c>
      <c r="G107" s="611">
        <f t="shared" si="33"/>
        <v>7.3865493400377122</v>
      </c>
      <c r="H107" s="611">
        <f t="shared" si="34"/>
        <v>6.9450757575757578</v>
      </c>
      <c r="I107" s="611">
        <f t="shared" si="35"/>
        <v>7.3577453987730062</v>
      </c>
      <c r="J107" s="625" t="s">
        <v>192</v>
      </c>
      <c r="AU107" s="230"/>
    </row>
    <row r="108" spans="2:47" x14ac:dyDescent="0.35">
      <c r="B108" s="608" t="s">
        <v>46</v>
      </c>
      <c r="C108" s="612">
        <f t="shared" si="29"/>
        <v>10.4648033126294</v>
      </c>
      <c r="D108" s="612">
        <f t="shared" si="30"/>
        <v>11.709227766936158</v>
      </c>
      <c r="E108" s="612">
        <f t="shared" si="31"/>
        <v>12.459688502061383</v>
      </c>
      <c r="F108" s="612">
        <f t="shared" si="32"/>
        <v>11.856931881115008</v>
      </c>
      <c r="G108" s="612">
        <f t="shared" si="33"/>
        <v>11.590267347551817</v>
      </c>
      <c r="H108" s="612">
        <f t="shared" si="34"/>
        <v>10.676457577634256</v>
      </c>
      <c r="I108" s="612">
        <f t="shared" si="35"/>
        <v>11.606340579710144</v>
      </c>
      <c r="J108" s="624" t="s">
        <v>191</v>
      </c>
      <c r="AU108" s="230"/>
    </row>
    <row r="109" spans="2:47" x14ac:dyDescent="0.35">
      <c r="B109" s="609" t="s">
        <v>47</v>
      </c>
      <c r="C109" s="611">
        <f t="shared" si="29"/>
        <v>14.011567807039134</v>
      </c>
      <c r="D109" s="611">
        <f t="shared" si="30"/>
        <v>14.50135841170324</v>
      </c>
      <c r="E109" s="611">
        <f t="shared" si="31"/>
        <v>15.84473825263534</v>
      </c>
      <c r="F109" s="611">
        <f t="shared" si="32"/>
        <v>15.358496379602526</v>
      </c>
      <c r="G109" s="611">
        <f t="shared" si="33"/>
        <v>15.137412364563415</v>
      </c>
      <c r="H109" s="611">
        <f t="shared" si="34"/>
        <v>15.273025813349626</v>
      </c>
      <c r="I109" s="611">
        <f t="shared" si="35"/>
        <v>15.137713097713098</v>
      </c>
      <c r="J109" s="626" t="s">
        <v>71</v>
      </c>
      <c r="AU109" s="230"/>
    </row>
    <row r="110" spans="2:47" x14ac:dyDescent="0.35">
      <c r="B110" s="608" t="s">
        <v>48</v>
      </c>
      <c r="C110" s="612">
        <f t="shared" si="29"/>
        <v>14.607002188183808</v>
      </c>
      <c r="D110" s="612">
        <f t="shared" si="30"/>
        <v>16.320827418373554</v>
      </c>
      <c r="E110" s="612">
        <f t="shared" si="31"/>
        <v>18.776509572901325</v>
      </c>
      <c r="F110" s="612">
        <f t="shared" si="32"/>
        <v>18.382996083550914</v>
      </c>
      <c r="G110" s="612">
        <f t="shared" si="33"/>
        <v>17.795542774982028</v>
      </c>
      <c r="H110" s="612">
        <f t="shared" si="34"/>
        <v>16.120213713268033</v>
      </c>
      <c r="I110" s="612">
        <f t="shared" si="35"/>
        <v>16.762310217480508</v>
      </c>
      <c r="J110" s="624" t="s">
        <v>191</v>
      </c>
      <c r="AU110" s="230"/>
    </row>
    <row r="111" spans="2:47" x14ac:dyDescent="0.35">
      <c r="B111" s="609" t="s">
        <v>49</v>
      </c>
      <c r="C111" s="611">
        <f t="shared" si="29"/>
        <v>15.185735313796334</v>
      </c>
      <c r="D111" s="611">
        <f t="shared" si="30"/>
        <v>17.64443284166558</v>
      </c>
      <c r="E111" s="611">
        <f t="shared" si="31"/>
        <v>19.628145041933891</v>
      </c>
      <c r="F111" s="611">
        <f t="shared" si="32"/>
        <v>19.534872816785839</v>
      </c>
      <c r="G111" s="611">
        <f t="shared" si="33"/>
        <v>19.899580203269995</v>
      </c>
      <c r="H111" s="611">
        <f t="shared" si="34"/>
        <v>18.545785956080202</v>
      </c>
      <c r="I111" s="611">
        <f t="shared" si="35"/>
        <v>18.76009433962264</v>
      </c>
      <c r="J111" s="624" t="s">
        <v>191</v>
      </c>
      <c r="AU111" s="230"/>
    </row>
    <row r="112" spans="2:47" x14ac:dyDescent="0.35">
      <c r="B112" s="608" t="s">
        <v>50</v>
      </c>
      <c r="C112" s="613">
        <f t="shared" si="29"/>
        <v>16.500188465887675</v>
      </c>
      <c r="D112" s="613">
        <f t="shared" si="30"/>
        <v>18.997002997002998</v>
      </c>
      <c r="E112" s="613">
        <f t="shared" si="31"/>
        <v>20.880938063740228</v>
      </c>
      <c r="F112" s="613">
        <f t="shared" si="32"/>
        <v>21.696690179055889</v>
      </c>
      <c r="G112" s="613">
        <f t="shared" si="33"/>
        <v>21.700464672941738</v>
      </c>
      <c r="H112" s="613">
        <f t="shared" si="34"/>
        <v>21.725986202016628</v>
      </c>
      <c r="I112" s="613">
        <f t="shared" si="35"/>
        <v>22.67499776845488</v>
      </c>
      <c r="J112" s="624" t="s">
        <v>191</v>
      </c>
      <c r="AU112" s="230"/>
    </row>
    <row r="113" spans="2:47" x14ac:dyDescent="0.35">
      <c r="B113" s="609" t="s">
        <v>51</v>
      </c>
      <c r="C113" s="611">
        <f t="shared" si="29"/>
        <v>17.804853387259858</v>
      </c>
      <c r="D113" s="611">
        <f t="shared" si="30"/>
        <v>20.332200509770605</v>
      </c>
      <c r="E113" s="611">
        <f t="shared" si="31"/>
        <v>22.551774076755972</v>
      </c>
      <c r="F113" s="611">
        <f t="shared" si="32"/>
        <v>22.521118381915528</v>
      </c>
      <c r="G113" s="611">
        <f t="shared" si="33"/>
        <v>24.567971163748712</v>
      </c>
      <c r="H113" s="611">
        <f t="shared" si="34"/>
        <v>22.090999667884425</v>
      </c>
      <c r="I113" s="611">
        <f t="shared" si="35"/>
        <v>24.205980066445182</v>
      </c>
      <c r="J113" s="624" t="s">
        <v>191</v>
      </c>
      <c r="AU113" s="230"/>
    </row>
    <row r="114" spans="2:47" ht="15" thickBot="1" x14ac:dyDescent="0.4">
      <c r="B114" s="610" t="s">
        <v>52</v>
      </c>
      <c r="C114" s="614">
        <f t="shared" si="29"/>
        <v>18.766917293233082</v>
      </c>
      <c r="D114" s="614">
        <f t="shared" si="30"/>
        <v>19.337078651685392</v>
      </c>
      <c r="E114" s="614">
        <f t="shared" si="31"/>
        <v>22.601092896174862</v>
      </c>
      <c r="F114" s="614">
        <f t="shared" si="32"/>
        <v>21.869565217391305</v>
      </c>
      <c r="G114" s="612">
        <f t="shared" si="33"/>
        <v>24.841328413284131</v>
      </c>
      <c r="H114" s="612">
        <f t="shared" si="34"/>
        <v>21.188976377952756</v>
      </c>
      <c r="I114" s="612">
        <f t="shared" si="35"/>
        <v>21.484633569739952</v>
      </c>
      <c r="J114" s="624" t="s">
        <v>191</v>
      </c>
      <c r="AU114" s="230"/>
    </row>
    <row r="115" spans="2:47" x14ac:dyDescent="0.35">
      <c r="B115" s="632"/>
      <c r="C115" s="633"/>
      <c r="D115" s="633"/>
      <c r="E115" s="633"/>
      <c r="F115" s="633"/>
      <c r="G115" s="633"/>
      <c r="H115" s="633"/>
      <c r="I115" s="633"/>
      <c r="J115" s="252"/>
      <c r="AU115" s="230"/>
    </row>
    <row r="116" spans="2:47" ht="15" thickBot="1" x14ac:dyDescent="0.4">
      <c r="AU116" s="230"/>
    </row>
    <row r="117" spans="2:47" ht="19" thickBot="1" x14ac:dyDescent="0.5">
      <c r="B117" s="138" t="s">
        <v>134</v>
      </c>
      <c r="C117" s="253">
        <v>2015</v>
      </c>
      <c r="D117" s="253">
        <v>2016</v>
      </c>
      <c r="E117" s="236">
        <v>2017</v>
      </c>
      <c r="F117" s="254">
        <v>2018</v>
      </c>
      <c r="G117" s="253">
        <v>2019</v>
      </c>
      <c r="H117" s="254">
        <v>2020</v>
      </c>
      <c r="I117" s="235">
        <v>2021</v>
      </c>
      <c r="J117" s="630" t="s">
        <v>549</v>
      </c>
      <c r="AU117" s="230"/>
    </row>
    <row r="118" spans="2:47" x14ac:dyDescent="0.35">
      <c r="B118" s="607" t="s">
        <v>43</v>
      </c>
      <c r="C118" s="611">
        <f t="shared" ref="C118:C127" si="36">C171/C71</f>
        <v>36.333333333333336</v>
      </c>
      <c r="D118" s="611">
        <f t="shared" ref="D118:D127" si="37">E171/E71</f>
        <v>31.475000000000001</v>
      </c>
      <c r="E118" s="611">
        <f t="shared" ref="E118:E127" si="38">G171/G71</f>
        <v>30.027624309392266</v>
      </c>
      <c r="F118" s="611">
        <f t="shared" ref="F118:F127" si="39">I171/I71</f>
        <v>33.753086419753089</v>
      </c>
      <c r="G118" s="611">
        <f t="shared" ref="G118:G127" si="40">K171/K71</f>
        <v>30.840163934426229</v>
      </c>
      <c r="H118" s="611">
        <f t="shared" ref="H118:H127" si="41">M171/M71</f>
        <v>33.547619047619051</v>
      </c>
      <c r="I118" s="611">
        <f t="shared" ref="I118:I127" si="42">O171/O71</f>
        <v>40.280219780219781</v>
      </c>
      <c r="J118" s="627" t="s">
        <v>191</v>
      </c>
      <c r="AU118" s="230"/>
    </row>
    <row r="119" spans="2:47" x14ac:dyDescent="0.35">
      <c r="B119" s="608" t="s">
        <v>44</v>
      </c>
      <c r="C119" s="612">
        <f t="shared" si="36"/>
        <v>22.40909090909091</v>
      </c>
      <c r="D119" s="612">
        <f t="shared" si="37"/>
        <v>21.241509433962264</v>
      </c>
      <c r="E119" s="612">
        <f t="shared" si="38"/>
        <v>21.388535031847134</v>
      </c>
      <c r="F119" s="612">
        <f t="shared" si="39"/>
        <v>21.151515151515152</v>
      </c>
      <c r="G119" s="612">
        <f t="shared" si="40"/>
        <v>18.688046647230319</v>
      </c>
      <c r="H119" s="612">
        <f t="shared" si="41"/>
        <v>16.757281553398059</v>
      </c>
      <c r="I119" s="612">
        <f t="shared" si="42"/>
        <v>19.572254335260116</v>
      </c>
      <c r="J119" s="628" t="s">
        <v>71</v>
      </c>
      <c r="AU119" s="230"/>
    </row>
    <row r="120" spans="2:47" x14ac:dyDescent="0.35">
      <c r="B120" s="609" t="s">
        <v>45</v>
      </c>
      <c r="C120" s="611">
        <f t="shared" si="36"/>
        <v>20.357944477259302</v>
      </c>
      <c r="D120" s="611">
        <f t="shared" si="37"/>
        <v>20.649088220798422</v>
      </c>
      <c r="E120" s="611">
        <f t="shared" si="38"/>
        <v>20.387707948243992</v>
      </c>
      <c r="F120" s="611">
        <f t="shared" si="39"/>
        <v>19.425168539325842</v>
      </c>
      <c r="G120" s="611">
        <f t="shared" si="40"/>
        <v>17.596318493150687</v>
      </c>
      <c r="H120" s="611">
        <f t="shared" si="41"/>
        <v>15.703638497652582</v>
      </c>
      <c r="I120" s="611">
        <f t="shared" si="42"/>
        <v>18.645476772616139</v>
      </c>
      <c r="J120" s="628" t="s">
        <v>71</v>
      </c>
      <c r="AU120" s="230"/>
    </row>
    <row r="121" spans="2:47" x14ac:dyDescent="0.35">
      <c r="B121" s="608" t="s">
        <v>46</v>
      </c>
      <c r="C121" s="612">
        <f t="shared" si="36"/>
        <v>23.745876809155167</v>
      </c>
      <c r="D121" s="612">
        <f t="shared" si="37"/>
        <v>25.10002857959417</v>
      </c>
      <c r="E121" s="612">
        <f t="shared" si="38"/>
        <v>25.18830675778284</v>
      </c>
      <c r="F121" s="612">
        <f t="shared" si="39"/>
        <v>24.730841121495327</v>
      </c>
      <c r="G121" s="612">
        <f t="shared" si="40"/>
        <v>23.832035595105673</v>
      </c>
      <c r="H121" s="612">
        <f t="shared" si="41"/>
        <v>21.475242597661111</v>
      </c>
      <c r="I121" s="612">
        <f t="shared" si="42"/>
        <v>24.487821612349915</v>
      </c>
      <c r="J121" s="627" t="s">
        <v>191</v>
      </c>
      <c r="AU121" s="230"/>
    </row>
    <row r="122" spans="2:47" x14ac:dyDescent="0.35">
      <c r="B122" s="609" t="s">
        <v>47</v>
      </c>
      <c r="C122" s="611">
        <f t="shared" si="36"/>
        <v>30.38290741516548</v>
      </c>
      <c r="D122" s="611">
        <f t="shared" si="37"/>
        <v>32.359233827249732</v>
      </c>
      <c r="E122" s="611">
        <f t="shared" si="38"/>
        <v>32.766656040803312</v>
      </c>
      <c r="F122" s="611">
        <f t="shared" si="39"/>
        <v>33.009711684370259</v>
      </c>
      <c r="G122" s="611">
        <f t="shared" si="40"/>
        <v>31.26692059771462</v>
      </c>
      <c r="H122" s="611">
        <f t="shared" si="41"/>
        <v>27.654523375834852</v>
      </c>
      <c r="I122" s="611">
        <f t="shared" si="42"/>
        <v>31.632644628099175</v>
      </c>
      <c r="J122" s="627" t="s">
        <v>191</v>
      </c>
      <c r="AU122" s="230"/>
    </row>
    <row r="123" spans="2:47" x14ac:dyDescent="0.35">
      <c r="B123" s="608" t="s">
        <v>48</v>
      </c>
      <c r="C123" s="612">
        <f t="shared" si="36"/>
        <v>36.394106813996316</v>
      </c>
      <c r="D123" s="612">
        <f t="shared" si="37"/>
        <v>37.550267379679141</v>
      </c>
      <c r="E123" s="612">
        <f t="shared" si="38"/>
        <v>38.109884596086303</v>
      </c>
      <c r="F123" s="612">
        <f t="shared" si="39"/>
        <v>36.129701060752168</v>
      </c>
      <c r="G123" s="612">
        <f t="shared" si="40"/>
        <v>35.603905160390518</v>
      </c>
      <c r="H123" s="612">
        <f t="shared" si="41"/>
        <v>29.357320099255585</v>
      </c>
      <c r="I123" s="612">
        <f t="shared" si="42"/>
        <v>35.351914036265953</v>
      </c>
      <c r="J123" s="628" t="s">
        <v>71</v>
      </c>
      <c r="AU123" s="230"/>
    </row>
    <row r="124" spans="2:47" x14ac:dyDescent="0.35">
      <c r="B124" s="609" t="s">
        <v>49</v>
      </c>
      <c r="C124" s="611">
        <f t="shared" si="36"/>
        <v>35.981082844096541</v>
      </c>
      <c r="D124" s="611">
        <f t="shared" si="37"/>
        <v>35.854202401372213</v>
      </c>
      <c r="E124" s="611">
        <f t="shared" si="38"/>
        <v>37.515588914549653</v>
      </c>
      <c r="F124" s="611">
        <f t="shared" si="39"/>
        <v>35.716377440347074</v>
      </c>
      <c r="G124" s="611">
        <f t="shared" si="40"/>
        <v>36</v>
      </c>
      <c r="H124" s="611">
        <f t="shared" si="41"/>
        <v>32.530339805825243</v>
      </c>
      <c r="I124" s="611">
        <f t="shared" si="42"/>
        <v>36.151153540175017</v>
      </c>
      <c r="J124" s="629" t="s">
        <v>192</v>
      </c>
      <c r="AU124" s="230"/>
    </row>
    <row r="125" spans="2:47" x14ac:dyDescent="0.35">
      <c r="B125" s="608" t="s">
        <v>50</v>
      </c>
      <c r="C125" s="613">
        <f t="shared" si="36"/>
        <v>35.065060240963852</v>
      </c>
      <c r="D125" s="613">
        <f t="shared" si="37"/>
        <v>39.127127127127125</v>
      </c>
      <c r="E125" s="613">
        <f t="shared" si="38"/>
        <v>38.27855887521968</v>
      </c>
      <c r="F125" s="613">
        <f t="shared" si="39"/>
        <v>40.072405470635559</v>
      </c>
      <c r="G125" s="613">
        <f t="shared" si="40"/>
        <v>40.667870036101085</v>
      </c>
      <c r="H125" s="613">
        <f t="shared" si="41"/>
        <v>34.307525325615053</v>
      </c>
      <c r="I125" s="613">
        <f t="shared" si="42"/>
        <v>40.869565217391305</v>
      </c>
      <c r="J125" s="627" t="s">
        <v>191</v>
      </c>
      <c r="AU125" s="230"/>
    </row>
    <row r="126" spans="2:47" x14ac:dyDescent="0.35">
      <c r="B126" s="609" t="s">
        <v>51</v>
      </c>
      <c r="C126" s="611">
        <f t="shared" si="36"/>
        <v>44.876811594202898</v>
      </c>
      <c r="D126" s="611">
        <f t="shared" si="37"/>
        <v>41.192307692307693</v>
      </c>
      <c r="E126" s="611">
        <f t="shared" si="38"/>
        <v>43.895000000000003</v>
      </c>
      <c r="F126" s="611">
        <f t="shared" si="39"/>
        <v>38.832558139534882</v>
      </c>
      <c r="G126" s="611">
        <f t="shared" si="40"/>
        <v>41.439716312056738</v>
      </c>
      <c r="H126" s="611">
        <f t="shared" si="41"/>
        <v>35.5</v>
      </c>
      <c r="I126" s="611">
        <f t="shared" si="42"/>
        <v>40.573943661971832</v>
      </c>
      <c r="J126" s="628" t="s">
        <v>71</v>
      </c>
      <c r="AU126" s="230"/>
    </row>
    <row r="127" spans="2:47" ht="15" thickBot="1" x14ac:dyDescent="0.4">
      <c r="B127" s="610" t="s">
        <v>52</v>
      </c>
      <c r="C127" s="614">
        <f t="shared" si="36"/>
        <v>19.142857142857142</v>
      </c>
      <c r="D127" s="614">
        <f t="shared" si="37"/>
        <v>25.222222222222221</v>
      </c>
      <c r="E127" s="614">
        <f t="shared" si="38"/>
        <v>31</v>
      </c>
      <c r="F127" s="614">
        <f t="shared" si="39"/>
        <v>27.05</v>
      </c>
      <c r="G127" s="614">
        <f t="shared" si="40"/>
        <v>23.157894736842106</v>
      </c>
      <c r="H127" s="614">
        <f t="shared" si="41"/>
        <v>21.15625</v>
      </c>
      <c r="I127" s="614">
        <f t="shared" si="42"/>
        <v>17.314285714285713</v>
      </c>
      <c r="J127" s="628" t="s">
        <v>71</v>
      </c>
      <c r="AU127" s="230"/>
    </row>
    <row r="128" spans="2:47" x14ac:dyDescent="0.35">
      <c r="AU128" s="230"/>
    </row>
    <row r="129" spans="1:47" x14ac:dyDescent="0.35">
      <c r="AU129" s="230"/>
    </row>
    <row r="130" spans="1:47" ht="18.5" x14ac:dyDescent="0.35">
      <c r="A130" s="379"/>
      <c r="B130" s="1097" t="s">
        <v>550</v>
      </c>
      <c r="C130" s="1097"/>
      <c r="D130" s="1097"/>
      <c r="E130" s="1097"/>
      <c r="F130" s="606"/>
      <c r="G130" s="606"/>
      <c r="H130" s="606"/>
      <c r="I130" s="606"/>
      <c r="J130" s="606"/>
      <c r="K130" s="549"/>
      <c r="L130" s="549"/>
      <c r="M130" s="549"/>
      <c r="N130" s="549"/>
      <c r="O130" s="549"/>
      <c r="P130" s="549"/>
      <c r="Q130" s="549"/>
      <c r="R130" s="549"/>
      <c r="S130" s="549"/>
      <c r="T130" s="548"/>
      <c r="U130" s="548"/>
      <c r="V130" s="549"/>
      <c r="W130" s="550"/>
      <c r="X130" s="550"/>
      <c r="Y130" s="550"/>
      <c r="Z130" s="550"/>
      <c r="AA130" s="549"/>
      <c r="AB130" s="549"/>
      <c r="AC130" s="549"/>
      <c r="AD130" s="549"/>
      <c r="AE130" s="549"/>
      <c r="AF130" s="549"/>
      <c r="AG130" s="549"/>
      <c r="AH130" s="54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230"/>
    </row>
    <row r="131" spans="1:47" ht="14.5" customHeight="1" x14ac:dyDescent="0.35">
      <c r="A131" s="379"/>
      <c r="B131" s="1097"/>
      <c r="C131" s="1097"/>
      <c r="D131" s="1097"/>
      <c r="E131" s="1097"/>
      <c r="F131" s="606"/>
      <c r="G131" s="606"/>
      <c r="H131" s="606"/>
      <c r="I131" s="606"/>
      <c r="J131" s="606"/>
      <c r="K131" s="549"/>
      <c r="L131" s="549"/>
      <c r="M131" s="549"/>
      <c r="N131" s="549"/>
      <c r="O131" s="549"/>
      <c r="P131" s="549"/>
      <c r="Q131" s="549"/>
      <c r="R131" s="549"/>
      <c r="S131" s="549"/>
      <c r="T131" s="548"/>
      <c r="U131" s="548"/>
      <c r="V131" s="549"/>
      <c r="W131" s="550"/>
      <c r="X131" s="550"/>
      <c r="Y131" s="550"/>
      <c r="Z131" s="550"/>
      <c r="AA131" s="549"/>
      <c r="AB131" s="549"/>
      <c r="AC131" s="549"/>
      <c r="AD131" s="549"/>
      <c r="AE131" s="549"/>
      <c r="AF131" s="549"/>
      <c r="AG131" s="549"/>
      <c r="AH131" s="54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230"/>
    </row>
    <row r="132" spans="1:47" ht="14.5" customHeight="1" x14ac:dyDescent="0.35">
      <c r="C132" s="3" t="s">
        <v>671</v>
      </c>
      <c r="AU132" s="230"/>
    </row>
    <row r="133" spans="1:47" x14ac:dyDescent="0.35">
      <c r="AU133" s="230"/>
    </row>
    <row r="134" spans="1:47" ht="15" thickBot="1" x14ac:dyDescent="0.4">
      <c r="R134"/>
      <c r="AU134" s="230"/>
    </row>
    <row r="135" spans="1:47" ht="18.5" x14ac:dyDescent="0.45">
      <c r="B135" s="148" t="s">
        <v>133</v>
      </c>
      <c r="C135" s="1098">
        <v>2015</v>
      </c>
      <c r="D135" s="1099"/>
      <c r="E135" s="1102">
        <v>2016</v>
      </c>
      <c r="F135" s="1103"/>
      <c r="G135" s="1098">
        <v>2017</v>
      </c>
      <c r="H135" s="1099"/>
      <c r="I135" s="1102">
        <v>2018</v>
      </c>
      <c r="J135" s="1103"/>
      <c r="K135" s="1098">
        <v>2019</v>
      </c>
      <c r="L135" s="1099"/>
      <c r="M135" s="1098">
        <v>2020</v>
      </c>
      <c r="N135" s="1099"/>
      <c r="O135" s="1098">
        <v>2021</v>
      </c>
      <c r="P135" s="1099"/>
      <c r="R135"/>
      <c r="AU135" s="230"/>
    </row>
    <row r="136" spans="1:47" ht="16" thickBot="1" x14ac:dyDescent="0.4">
      <c r="B136" s="538"/>
      <c r="C136" s="564" t="s">
        <v>3</v>
      </c>
      <c r="D136" s="563" t="s">
        <v>4</v>
      </c>
      <c r="E136" s="564" t="s">
        <v>3</v>
      </c>
      <c r="F136" s="563" t="s">
        <v>4</v>
      </c>
      <c r="G136" s="564" t="s">
        <v>3</v>
      </c>
      <c r="H136" s="563" t="s">
        <v>4</v>
      </c>
      <c r="I136" s="564" t="s">
        <v>3</v>
      </c>
      <c r="J136" s="563" t="s">
        <v>4</v>
      </c>
      <c r="K136" s="564" t="s">
        <v>3</v>
      </c>
      <c r="L136" s="563" t="s">
        <v>4</v>
      </c>
      <c r="M136" s="564" t="s">
        <v>3</v>
      </c>
      <c r="N136" s="563" t="s">
        <v>4</v>
      </c>
      <c r="O136" s="564" t="s">
        <v>3</v>
      </c>
      <c r="P136" s="563" t="s">
        <v>4</v>
      </c>
      <c r="R136"/>
      <c r="AU136" s="230"/>
    </row>
    <row r="137" spans="1:47" x14ac:dyDescent="0.35">
      <c r="B137" s="182" t="s">
        <v>43</v>
      </c>
      <c r="C137" s="553">
        <v>94946</v>
      </c>
      <c r="D137" s="554">
        <f t="shared" ref="D137:D146" si="43">C137/C$149</f>
        <v>7.5232163798294824E-2</v>
      </c>
      <c r="E137" s="553">
        <v>92927</v>
      </c>
      <c r="F137" s="554">
        <f t="shared" ref="F137:F146" si="44">E137/E$149</f>
        <v>7.4292804486013581E-2</v>
      </c>
      <c r="G137" s="553">
        <v>89624</v>
      </c>
      <c r="H137" s="554">
        <f t="shared" ref="H137:H146" si="45">G137/G$149</f>
        <v>7.3839420845317361E-2</v>
      </c>
      <c r="I137" s="553">
        <v>81578</v>
      </c>
      <c r="J137" s="554">
        <f t="shared" ref="J137:J146" si="46">I137/I$149</f>
        <v>7.293381170313297E-2</v>
      </c>
      <c r="K137" s="553">
        <v>74538</v>
      </c>
      <c r="L137" s="554">
        <f t="shared" ref="L137:L146" si="47">K137/K$149</f>
        <v>7.4402513023783687E-2</v>
      </c>
      <c r="M137" s="553">
        <v>23381</v>
      </c>
      <c r="N137" s="554">
        <f t="shared" ref="N137:N146" si="48">M137/M$149</f>
        <v>6.8340518816222134E-2</v>
      </c>
      <c r="O137" s="553">
        <v>42417</v>
      </c>
      <c r="P137" s="554">
        <f t="shared" ref="P137:P146" si="49">O137/O$149</f>
        <v>8.6943064867557207E-2</v>
      </c>
      <c r="R137"/>
      <c r="AU137" s="230"/>
    </row>
    <row r="138" spans="1:47" x14ac:dyDescent="0.35">
      <c r="B138" s="594" t="s">
        <v>44</v>
      </c>
      <c r="C138" s="436">
        <v>37046</v>
      </c>
      <c r="D138" s="425">
        <f t="shared" si="43"/>
        <v>2.9354061677918292E-2</v>
      </c>
      <c r="E138" s="436">
        <v>31380</v>
      </c>
      <c r="F138" s="425">
        <f t="shared" si="44"/>
        <v>2.5087522515212009E-2</v>
      </c>
      <c r="G138" s="436">
        <v>25891</v>
      </c>
      <c r="H138" s="425">
        <f t="shared" si="45"/>
        <v>2.1331077000648395E-2</v>
      </c>
      <c r="I138" s="436">
        <v>24281</v>
      </c>
      <c r="J138" s="425">
        <f t="shared" si="46"/>
        <v>2.1708130647524724E-2</v>
      </c>
      <c r="K138" s="436">
        <v>19415</v>
      </c>
      <c r="L138" s="425">
        <f t="shared" si="47"/>
        <v>1.9379709548911432E-2</v>
      </c>
      <c r="M138" s="436">
        <v>4255</v>
      </c>
      <c r="N138" s="425">
        <f t="shared" si="48"/>
        <v>1.2436974789915966E-2</v>
      </c>
      <c r="O138" s="436">
        <v>7860</v>
      </c>
      <c r="P138" s="425">
        <f t="shared" si="49"/>
        <v>1.6110816178866956E-2</v>
      </c>
      <c r="R138"/>
      <c r="AU138" s="230"/>
    </row>
    <row r="139" spans="1:47" x14ac:dyDescent="0.35">
      <c r="B139" s="184" t="s">
        <v>45</v>
      </c>
      <c r="C139" s="17">
        <v>149499</v>
      </c>
      <c r="D139" s="30">
        <f t="shared" si="43"/>
        <v>0.11845821051630694</v>
      </c>
      <c r="E139" s="17">
        <v>137324</v>
      </c>
      <c r="F139" s="30">
        <f t="shared" si="44"/>
        <v>0.10978709183808075</v>
      </c>
      <c r="G139" s="17">
        <v>123280</v>
      </c>
      <c r="H139" s="30">
        <f t="shared" si="45"/>
        <v>0.10156792602216731</v>
      </c>
      <c r="I139" s="17">
        <v>103499</v>
      </c>
      <c r="J139" s="30">
        <f t="shared" si="46"/>
        <v>9.2532013256791779E-2</v>
      </c>
      <c r="K139" s="17">
        <v>79008</v>
      </c>
      <c r="L139" s="30">
        <f t="shared" si="47"/>
        <v>7.8864387949543882E-2</v>
      </c>
      <c r="M139" s="17">
        <v>22416</v>
      </c>
      <c r="N139" s="30">
        <f t="shared" si="48"/>
        <v>6.5519912312751186E-2</v>
      </c>
      <c r="O139" s="17">
        <v>31374</v>
      </c>
      <c r="P139" s="30">
        <f t="shared" si="49"/>
        <v>6.4307983052897186E-2</v>
      </c>
      <c r="R139"/>
      <c r="AU139" s="230"/>
    </row>
    <row r="140" spans="1:47" x14ac:dyDescent="0.35">
      <c r="B140" s="594" t="s">
        <v>46</v>
      </c>
      <c r="C140" s="436">
        <v>244047</v>
      </c>
      <c r="D140" s="425">
        <f t="shared" si="43"/>
        <v>0.19337501188551867</v>
      </c>
      <c r="E140" s="436">
        <v>225807</v>
      </c>
      <c r="F140" s="425">
        <f t="shared" si="44"/>
        <v>0.18052702984679661</v>
      </c>
      <c r="G140" s="436">
        <v>219585</v>
      </c>
      <c r="H140" s="425">
        <f t="shared" si="45"/>
        <v>0.18091168912700853</v>
      </c>
      <c r="I140" s="436">
        <v>200531</v>
      </c>
      <c r="J140" s="425">
        <f t="shared" si="46"/>
        <v>0.17928228437373997</v>
      </c>
      <c r="K140" s="436">
        <v>172370</v>
      </c>
      <c r="L140" s="425">
        <f t="shared" si="47"/>
        <v>0.17205668477702105</v>
      </c>
      <c r="M140" s="436">
        <v>57567</v>
      </c>
      <c r="N140" s="425">
        <f t="shared" si="48"/>
        <v>0.16826306174643771</v>
      </c>
      <c r="O140" s="436">
        <v>68980</v>
      </c>
      <c r="P140" s="425">
        <f t="shared" si="49"/>
        <v>0.1413898346079189</v>
      </c>
      <c r="R140"/>
      <c r="AU140" s="230"/>
    </row>
    <row r="141" spans="1:47" x14ac:dyDescent="0.35">
      <c r="B141" s="184" t="s">
        <v>47</v>
      </c>
      <c r="C141" s="17">
        <v>239668</v>
      </c>
      <c r="D141" s="30">
        <f t="shared" si="43"/>
        <v>0.18990523279769261</v>
      </c>
      <c r="E141" s="17">
        <v>244865</v>
      </c>
      <c r="F141" s="30">
        <f t="shared" si="44"/>
        <v>0.1957634225840468</v>
      </c>
      <c r="G141" s="17">
        <v>241007</v>
      </c>
      <c r="H141" s="30">
        <f t="shared" si="45"/>
        <v>0.19856084642135366</v>
      </c>
      <c r="I141" s="17">
        <v>226709</v>
      </c>
      <c r="J141" s="30">
        <f t="shared" si="46"/>
        <v>0.20268640463612217</v>
      </c>
      <c r="K141" s="17">
        <v>204979</v>
      </c>
      <c r="L141" s="30">
        <f t="shared" si="47"/>
        <v>0.20460641172425015</v>
      </c>
      <c r="M141" s="17">
        <v>69103</v>
      </c>
      <c r="N141" s="30">
        <f t="shared" si="48"/>
        <v>0.20198173182316403</v>
      </c>
      <c r="O141" s="17">
        <v>100545</v>
      </c>
      <c r="P141" s="30">
        <f t="shared" si="49"/>
        <v>0.20608931459340687</v>
      </c>
      <c r="R141"/>
      <c r="AU141" s="230"/>
    </row>
    <row r="142" spans="1:47" x14ac:dyDescent="0.35">
      <c r="B142" s="594" t="s">
        <v>48</v>
      </c>
      <c r="C142" s="436">
        <v>175867</v>
      </c>
      <c r="D142" s="425">
        <f t="shared" si="43"/>
        <v>0.13935136762701658</v>
      </c>
      <c r="E142" s="436">
        <v>178825</v>
      </c>
      <c r="F142" s="425">
        <f t="shared" si="44"/>
        <v>0.14296609986560826</v>
      </c>
      <c r="G142" s="436">
        <v>177039</v>
      </c>
      <c r="H142" s="425">
        <f t="shared" si="45"/>
        <v>0.14585889077740494</v>
      </c>
      <c r="I142" s="436">
        <v>158227</v>
      </c>
      <c r="J142" s="425">
        <f t="shared" si="46"/>
        <v>0.14146091132844177</v>
      </c>
      <c r="K142" s="436">
        <v>142796</v>
      </c>
      <c r="L142" s="425">
        <f t="shared" si="47"/>
        <v>0.14253644114068281</v>
      </c>
      <c r="M142" s="436">
        <v>49519</v>
      </c>
      <c r="N142" s="425">
        <f t="shared" si="48"/>
        <v>0.14473949579831932</v>
      </c>
      <c r="O142" s="436">
        <v>71086</v>
      </c>
      <c r="P142" s="425">
        <f t="shared" si="49"/>
        <v>0.14570654947721837</v>
      </c>
      <c r="R142"/>
      <c r="AU142" s="230"/>
    </row>
    <row r="143" spans="1:47" x14ac:dyDescent="0.35">
      <c r="B143" s="184" t="s">
        <v>49</v>
      </c>
      <c r="C143" s="17">
        <v>176957</v>
      </c>
      <c r="D143" s="30">
        <f t="shared" si="43"/>
        <v>0.14021504865138981</v>
      </c>
      <c r="E143" s="17">
        <v>182275</v>
      </c>
      <c r="F143" s="30">
        <f t="shared" si="44"/>
        <v>0.14572428828745279</v>
      </c>
      <c r="G143" s="17">
        <v>172490</v>
      </c>
      <c r="H143" s="30">
        <f t="shared" si="45"/>
        <v>0.14211106067134685</v>
      </c>
      <c r="I143" s="17">
        <v>157249</v>
      </c>
      <c r="J143" s="30">
        <f t="shared" si="46"/>
        <v>0.1405865424073397</v>
      </c>
      <c r="K143" s="17">
        <v>142437</v>
      </c>
      <c r="L143" s="30">
        <f t="shared" si="47"/>
        <v>0.14217809369138798</v>
      </c>
      <c r="M143" s="17">
        <v>48158</v>
      </c>
      <c r="N143" s="30">
        <f t="shared" si="48"/>
        <v>0.14076141761052247</v>
      </c>
      <c r="O143" s="17">
        <v>62782</v>
      </c>
      <c r="P143" s="30">
        <f t="shared" si="49"/>
        <v>0.12868565665923984</v>
      </c>
      <c r="R143"/>
      <c r="AU143" s="230"/>
    </row>
    <row r="144" spans="1:47" x14ac:dyDescent="0.35">
      <c r="B144" s="594" t="s">
        <v>50</v>
      </c>
      <c r="C144" s="436">
        <v>116516</v>
      </c>
      <c r="D144" s="425">
        <f t="shared" si="43"/>
        <v>9.232353966593769E-2</v>
      </c>
      <c r="E144" s="436">
        <v>126987</v>
      </c>
      <c r="F144" s="425">
        <f t="shared" si="44"/>
        <v>0.10152291974631063</v>
      </c>
      <c r="G144" s="436">
        <v>129665</v>
      </c>
      <c r="H144" s="425">
        <f t="shared" si="45"/>
        <v>0.10682839980259835</v>
      </c>
      <c r="I144" s="436">
        <v>130821</v>
      </c>
      <c r="J144" s="425">
        <f t="shared" si="46"/>
        <v>0.11695891270704797</v>
      </c>
      <c r="K144" s="436">
        <v>124227</v>
      </c>
      <c r="L144" s="425">
        <f t="shared" si="47"/>
        <v>0.12400119382604277</v>
      </c>
      <c r="M144" s="436">
        <v>49676</v>
      </c>
      <c r="N144" s="425">
        <f t="shared" si="48"/>
        <v>0.14519839240043844</v>
      </c>
      <c r="O144" s="436">
        <v>71531</v>
      </c>
      <c r="P144" s="425">
        <f t="shared" si="49"/>
        <v>0.14661867583849009</v>
      </c>
      <c r="R144"/>
      <c r="AU144" s="230"/>
    </row>
    <row r="145" spans="2:47" x14ac:dyDescent="0.35">
      <c r="B145" s="184" t="s">
        <v>51</v>
      </c>
      <c r="C145" s="17">
        <v>24466</v>
      </c>
      <c r="D145" s="30">
        <f t="shared" si="43"/>
        <v>1.938607334157396E-2</v>
      </c>
      <c r="E145" s="17">
        <v>26617</v>
      </c>
      <c r="F145" s="30">
        <f t="shared" si="44"/>
        <v>2.1279623543256788E-2</v>
      </c>
      <c r="G145" s="17">
        <v>30933</v>
      </c>
      <c r="H145" s="30">
        <f t="shared" si="45"/>
        <v>2.5485079945195502E-2</v>
      </c>
      <c r="I145" s="17">
        <v>31679</v>
      </c>
      <c r="J145" s="30">
        <f t="shared" si="46"/>
        <v>2.8322221934143393E-2</v>
      </c>
      <c r="K145" s="17">
        <v>35770</v>
      </c>
      <c r="L145" s="30">
        <f t="shared" si="47"/>
        <v>3.5704981229181663E-2</v>
      </c>
      <c r="M145" s="17">
        <v>14717</v>
      </c>
      <c r="N145" s="30">
        <f t="shared" si="48"/>
        <v>4.3016441359152356E-2</v>
      </c>
      <c r="O145" s="17">
        <v>26495</v>
      </c>
      <c r="P145" s="30">
        <f t="shared" si="49"/>
        <v>5.4307388633470732E-2</v>
      </c>
      <c r="R145"/>
      <c r="AU145" s="230"/>
    </row>
    <row r="146" spans="2:47" x14ac:dyDescent="0.35">
      <c r="B146" s="594" t="s">
        <v>52</v>
      </c>
      <c r="C146" s="436">
        <v>3028</v>
      </c>
      <c r="D146" s="425">
        <f t="shared" si="43"/>
        <v>2.3992900383506071E-3</v>
      </c>
      <c r="E146" s="436">
        <v>3814</v>
      </c>
      <c r="F146" s="425">
        <f t="shared" si="44"/>
        <v>3.0491972872217529E-3</v>
      </c>
      <c r="G146" s="436">
        <v>4255</v>
      </c>
      <c r="H146" s="425">
        <f t="shared" si="45"/>
        <v>3.5056093869591329E-3</v>
      </c>
      <c r="I146" s="436">
        <v>3947</v>
      </c>
      <c r="J146" s="425">
        <f t="shared" si="46"/>
        <v>3.5287670057155833E-3</v>
      </c>
      <c r="K146" s="436">
        <v>6281</v>
      </c>
      <c r="L146" s="425">
        <f t="shared" si="47"/>
        <v>6.2695830891945767E-3</v>
      </c>
      <c r="M146" s="436">
        <v>3333</v>
      </c>
      <c r="N146" s="425">
        <f t="shared" si="48"/>
        <v>9.7420533430763612E-3</v>
      </c>
      <c r="O146" s="436">
        <v>4801</v>
      </c>
      <c r="P146" s="425">
        <f t="shared" si="49"/>
        <v>9.8407160909338744E-3</v>
      </c>
      <c r="R146"/>
      <c r="AU146" s="230"/>
    </row>
    <row r="147" spans="2:47" ht="15" thickBot="1" x14ac:dyDescent="0.4">
      <c r="B147" s="193" t="s">
        <v>53</v>
      </c>
      <c r="C147" s="206">
        <v>19088</v>
      </c>
      <c r="D147" s="568">
        <f>C147/C$148</f>
        <v>1.4899369930248967E-2</v>
      </c>
      <c r="E147" s="206">
        <f>21981+7</f>
        <v>21988</v>
      </c>
      <c r="F147" s="568">
        <f>E147/E$148</f>
        <v>1.7275176401172525E-2</v>
      </c>
      <c r="G147" s="206">
        <f>26698+3</f>
        <v>26701</v>
      </c>
      <c r="H147" s="568">
        <f>G147/G$148</f>
        <v>2.1524905882447782E-2</v>
      </c>
      <c r="I147" s="206">
        <f>26993+1</f>
        <v>26994</v>
      </c>
      <c r="J147" s="568">
        <f>I147/I$148</f>
        <v>2.3564946770666468E-2</v>
      </c>
      <c r="K147" s="206">
        <f>27044+40</f>
        <v>27084</v>
      </c>
      <c r="L147" s="568">
        <f>K147/K$148</f>
        <v>2.6323129929390954E-2</v>
      </c>
      <c r="M147" s="206">
        <f>14372+9</f>
        <v>14381</v>
      </c>
      <c r="N147" s="568">
        <f>M147/M$148</f>
        <v>4.0338732026950458E-2</v>
      </c>
      <c r="O147" s="206">
        <f>19695+2</f>
        <v>19697</v>
      </c>
      <c r="P147" s="568">
        <f>O147/O$148</f>
        <v>3.8806622954953816E-2</v>
      </c>
      <c r="R147"/>
      <c r="AU147" s="230"/>
    </row>
    <row r="148" spans="2:47" x14ac:dyDescent="0.35">
      <c r="B148" s="597" t="s">
        <v>23</v>
      </c>
      <c r="C148" s="573">
        <f>SUM(C137:C147)</f>
        <v>1281128</v>
      </c>
      <c r="D148" s="575" t="s">
        <v>168</v>
      </c>
      <c r="E148" s="573">
        <f>SUM(E137:E147)</f>
        <v>1272809</v>
      </c>
      <c r="F148" s="575" t="s">
        <v>168</v>
      </c>
      <c r="G148" s="573">
        <f>SUM(G137:G147)</f>
        <v>1240470</v>
      </c>
      <c r="H148" s="575" t="s">
        <v>168</v>
      </c>
      <c r="I148" s="573">
        <f>SUM(I137:I147)</f>
        <v>1145515</v>
      </c>
      <c r="J148" s="575" t="s">
        <v>168</v>
      </c>
      <c r="K148" s="573">
        <f>SUM(K137:K147)</f>
        <v>1028905</v>
      </c>
      <c r="L148" s="575" t="s">
        <v>168</v>
      </c>
      <c r="M148" s="573">
        <f>SUM(M137:M147)</f>
        <v>356506</v>
      </c>
      <c r="N148" s="575" t="s">
        <v>168</v>
      </c>
      <c r="O148" s="573">
        <f>SUM(O137:O147)</f>
        <v>507568</v>
      </c>
      <c r="P148" s="575" t="s">
        <v>168</v>
      </c>
      <c r="R148"/>
      <c r="AU148" s="230"/>
    </row>
    <row r="149" spans="2:47" ht="15" thickBot="1" x14ac:dyDescent="0.4">
      <c r="B149" s="600" t="s">
        <v>148</v>
      </c>
      <c r="C149" s="578">
        <f t="shared" ref="C149:P149" si="50">SUM(C137:C146)</f>
        <v>1262040</v>
      </c>
      <c r="D149" s="580">
        <f t="shared" si="50"/>
        <v>1</v>
      </c>
      <c r="E149" s="578">
        <f t="shared" si="50"/>
        <v>1250821</v>
      </c>
      <c r="F149" s="580">
        <f t="shared" si="50"/>
        <v>0.99999999999999989</v>
      </c>
      <c r="G149" s="578">
        <f t="shared" si="50"/>
        <v>1213769</v>
      </c>
      <c r="H149" s="580">
        <f t="shared" si="50"/>
        <v>1.0000000000000002</v>
      </c>
      <c r="I149" s="578">
        <f t="shared" si="50"/>
        <v>1118521</v>
      </c>
      <c r="J149" s="580">
        <f t="shared" si="50"/>
        <v>1</v>
      </c>
      <c r="K149" s="578">
        <f t="shared" si="50"/>
        <v>1001821</v>
      </c>
      <c r="L149" s="580">
        <f t="shared" si="50"/>
        <v>1.0000000000000002</v>
      </c>
      <c r="M149" s="578">
        <f t="shared" si="50"/>
        <v>342125</v>
      </c>
      <c r="N149" s="580">
        <f t="shared" si="50"/>
        <v>1</v>
      </c>
      <c r="O149" s="578">
        <f t="shared" si="50"/>
        <v>487871</v>
      </c>
      <c r="P149" s="580">
        <f t="shared" si="50"/>
        <v>1</v>
      </c>
      <c r="R149"/>
      <c r="AU149" s="230"/>
    </row>
    <row r="150" spans="2:47" x14ac:dyDescent="0.35">
      <c r="R150"/>
      <c r="AU150" s="230"/>
    </row>
    <row r="151" spans="2:47" ht="15" thickBot="1" x14ac:dyDescent="0.4">
      <c r="R151"/>
      <c r="AU151" s="230"/>
    </row>
    <row r="152" spans="2:47" ht="18.5" x14ac:dyDescent="0.45">
      <c r="B152" s="147" t="s">
        <v>132</v>
      </c>
      <c r="C152" s="1086">
        <v>2015</v>
      </c>
      <c r="D152" s="1087"/>
      <c r="E152" s="1092">
        <v>2016</v>
      </c>
      <c r="F152" s="1093"/>
      <c r="G152" s="1086">
        <v>2017</v>
      </c>
      <c r="H152" s="1087"/>
      <c r="I152" s="1092">
        <v>2018</v>
      </c>
      <c r="J152" s="1093"/>
      <c r="K152" s="1086">
        <v>2019</v>
      </c>
      <c r="L152" s="1087"/>
      <c r="M152" s="1086">
        <v>2020</v>
      </c>
      <c r="N152" s="1087"/>
      <c r="O152" s="1086">
        <v>2021</v>
      </c>
      <c r="P152" s="1087"/>
      <c r="R152"/>
      <c r="AU152" s="230"/>
    </row>
    <row r="153" spans="2:47" ht="16" thickBot="1" x14ac:dyDescent="0.4">
      <c r="B153" s="538"/>
      <c r="C153" s="591" t="s">
        <v>3</v>
      </c>
      <c r="D153" s="592" t="s">
        <v>4</v>
      </c>
      <c r="E153" s="591" t="s">
        <v>3</v>
      </c>
      <c r="F153" s="592" t="s">
        <v>4</v>
      </c>
      <c r="G153" s="591" t="s">
        <v>3</v>
      </c>
      <c r="H153" s="592" t="s">
        <v>4</v>
      </c>
      <c r="I153" s="591" t="s">
        <v>3</v>
      </c>
      <c r="J153" s="592" t="s">
        <v>4</v>
      </c>
      <c r="K153" s="591" t="s">
        <v>3</v>
      </c>
      <c r="L153" s="592" t="s">
        <v>4</v>
      </c>
      <c r="M153" s="591" t="s">
        <v>3</v>
      </c>
      <c r="N153" s="592" t="s">
        <v>4</v>
      </c>
      <c r="O153" s="591" t="s">
        <v>3</v>
      </c>
      <c r="P153" s="592" t="s">
        <v>4</v>
      </c>
      <c r="R153"/>
      <c r="AU153" s="230"/>
    </row>
    <row r="154" spans="2:47" x14ac:dyDescent="0.35">
      <c r="B154" s="182" t="s">
        <v>43</v>
      </c>
      <c r="C154" s="553">
        <v>8859</v>
      </c>
      <c r="D154" s="554">
        <f t="shared" ref="D154:D163" si="51">C154/C$166</f>
        <v>2.2413208587808469E-2</v>
      </c>
      <c r="E154" s="553">
        <v>7140</v>
      </c>
      <c r="F154" s="554">
        <f t="shared" ref="F154:F163" si="52">E154/E$166</f>
        <v>1.453251701566418E-2</v>
      </c>
      <c r="G154" s="553">
        <v>7168</v>
      </c>
      <c r="H154" s="554">
        <f t="shared" ref="H154:H163" si="53">G154/G$166</f>
        <v>1.1826177626944151E-2</v>
      </c>
      <c r="I154" s="553">
        <v>8350</v>
      </c>
      <c r="J154" s="554">
        <f t="shared" ref="J154:J163" si="54">I154/I$166</f>
        <v>1.2307919077274569E-2</v>
      </c>
      <c r="K154" s="553">
        <v>13202</v>
      </c>
      <c r="L154" s="554">
        <f t="shared" ref="L154:L163" si="55">K154/K$166</f>
        <v>1.6945932693764071E-2</v>
      </c>
      <c r="M154" s="553">
        <v>29834</v>
      </c>
      <c r="N154" s="554">
        <f t="shared" ref="N154:N163" si="56">M154/M$166</f>
        <v>2.7125788410849224E-2</v>
      </c>
      <c r="O154" s="553">
        <v>21627</v>
      </c>
      <c r="P154" s="554">
        <f t="shared" ref="P154:P163" si="57">O154/O$166</f>
        <v>1.9903862878978218E-2</v>
      </c>
      <c r="R154"/>
      <c r="AU154" s="230"/>
    </row>
    <row r="155" spans="2:47" x14ac:dyDescent="0.35">
      <c r="B155" s="183" t="s">
        <v>44</v>
      </c>
      <c r="C155" s="108">
        <v>2032</v>
      </c>
      <c r="D155" s="132">
        <f t="shared" si="51"/>
        <v>5.1409459138081958E-3</v>
      </c>
      <c r="E155" s="108">
        <v>3148</v>
      </c>
      <c r="F155" s="132">
        <f t="shared" si="52"/>
        <v>6.4073338326765886E-3</v>
      </c>
      <c r="G155" s="108">
        <v>4061</v>
      </c>
      <c r="H155" s="132">
        <f t="shared" si="53"/>
        <v>6.700070778881166E-3</v>
      </c>
      <c r="I155" s="108">
        <v>4813</v>
      </c>
      <c r="J155" s="132">
        <f t="shared" si="54"/>
        <v>7.094372996278144E-3</v>
      </c>
      <c r="K155" s="108">
        <v>5965</v>
      </c>
      <c r="L155" s="132">
        <f t="shared" si="55"/>
        <v>7.6566041901456362E-3</v>
      </c>
      <c r="M155" s="108">
        <v>12191</v>
      </c>
      <c r="N155" s="132">
        <f t="shared" si="56"/>
        <v>1.1084349618444154E-2</v>
      </c>
      <c r="O155" s="108">
        <v>10885</v>
      </c>
      <c r="P155" s="132">
        <f t="shared" si="57"/>
        <v>1.0017734657496551E-2</v>
      </c>
      <c r="R155"/>
      <c r="AU155" s="230"/>
    </row>
    <row r="156" spans="2:47" x14ac:dyDescent="0.35">
      <c r="B156" s="184" t="s">
        <v>45</v>
      </c>
      <c r="C156" s="17">
        <v>9219</v>
      </c>
      <c r="D156" s="30">
        <f t="shared" si="51"/>
        <v>2.3324006092223307E-2</v>
      </c>
      <c r="E156" s="17">
        <v>12513</v>
      </c>
      <c r="F156" s="30">
        <f t="shared" si="52"/>
        <v>2.5468541374930799E-2</v>
      </c>
      <c r="G156" s="17">
        <v>16483</v>
      </c>
      <c r="H156" s="30">
        <f t="shared" si="53"/>
        <v>2.7194599026914124E-2</v>
      </c>
      <c r="I156" s="17">
        <v>18699</v>
      </c>
      <c r="J156" s="30">
        <f t="shared" si="54"/>
        <v>2.7562368721671518E-2</v>
      </c>
      <c r="K156" s="17">
        <v>23504</v>
      </c>
      <c r="L156" s="30">
        <f t="shared" si="55"/>
        <v>3.0169459326937639E-2</v>
      </c>
      <c r="M156" s="17">
        <v>40337</v>
      </c>
      <c r="N156" s="30">
        <f t="shared" si="56"/>
        <v>3.6675367940216703E-2</v>
      </c>
      <c r="O156" s="17">
        <v>38378</v>
      </c>
      <c r="P156" s="30">
        <f t="shared" si="57"/>
        <v>3.5320222387267126E-2</v>
      </c>
      <c r="R156"/>
      <c r="AU156" s="230"/>
    </row>
    <row r="157" spans="2:47" x14ac:dyDescent="0.35">
      <c r="B157" s="183" t="s">
        <v>46</v>
      </c>
      <c r="C157" s="108">
        <v>30327</v>
      </c>
      <c r="D157" s="551">
        <f t="shared" si="51"/>
        <v>7.6727099767746637E-2</v>
      </c>
      <c r="E157" s="108">
        <v>42001</v>
      </c>
      <c r="F157" s="551">
        <f t="shared" si="52"/>
        <v>8.5487429576318108E-2</v>
      </c>
      <c r="G157" s="108">
        <v>54399</v>
      </c>
      <c r="H157" s="551">
        <f t="shared" si="53"/>
        <v>8.9750591061402749E-2</v>
      </c>
      <c r="I157" s="108">
        <v>64229</v>
      </c>
      <c r="J157" s="551">
        <f t="shared" si="54"/>
        <v>9.4673692744223756E-2</v>
      </c>
      <c r="K157" s="108">
        <v>77168</v>
      </c>
      <c r="L157" s="551">
        <f t="shared" si="55"/>
        <v>9.9051941684016501E-2</v>
      </c>
      <c r="M157" s="108">
        <v>120676</v>
      </c>
      <c r="N157" s="551">
        <f t="shared" si="56"/>
        <v>0.10972151378519947</v>
      </c>
      <c r="O157" s="108">
        <v>128134</v>
      </c>
      <c r="P157" s="551">
        <f t="shared" si="57"/>
        <v>0.11792488861769987</v>
      </c>
      <c r="R157"/>
      <c r="AU157" s="230"/>
    </row>
    <row r="158" spans="2:47" x14ac:dyDescent="0.35">
      <c r="B158" s="184" t="s">
        <v>47</v>
      </c>
      <c r="C158" s="17">
        <v>56929</v>
      </c>
      <c r="D158" s="30">
        <f t="shared" si="51"/>
        <v>0.14402997535786752</v>
      </c>
      <c r="E158" s="17">
        <v>69389</v>
      </c>
      <c r="F158" s="30">
        <f t="shared" si="52"/>
        <v>0.14123204806721595</v>
      </c>
      <c r="G158" s="17">
        <v>88683</v>
      </c>
      <c r="H158" s="30">
        <f t="shared" si="53"/>
        <v>0.14631430112866742</v>
      </c>
      <c r="I158" s="17">
        <v>99692</v>
      </c>
      <c r="J158" s="30">
        <f t="shared" si="54"/>
        <v>0.14694623576666543</v>
      </c>
      <c r="K158" s="17">
        <v>118753</v>
      </c>
      <c r="L158" s="30">
        <f t="shared" si="55"/>
        <v>0.15242996100458756</v>
      </c>
      <c r="M158" s="17">
        <v>199985</v>
      </c>
      <c r="N158" s="30">
        <f t="shared" si="56"/>
        <v>0.18183115892416982</v>
      </c>
      <c r="O158" s="17">
        <v>182031</v>
      </c>
      <c r="P158" s="30">
        <f t="shared" si="57"/>
        <v>0.16752763044912766</v>
      </c>
      <c r="R158"/>
      <c r="AU158" s="230"/>
    </row>
    <row r="159" spans="2:47" x14ac:dyDescent="0.35">
      <c r="B159" s="183" t="s">
        <v>48</v>
      </c>
      <c r="C159" s="108">
        <v>66754</v>
      </c>
      <c r="D159" s="132">
        <f t="shared" si="51"/>
        <v>0.16888715724918912</v>
      </c>
      <c r="E159" s="108">
        <v>80478</v>
      </c>
      <c r="F159" s="132">
        <f t="shared" si="52"/>
        <v>0.16380222750512913</v>
      </c>
      <c r="G159" s="108">
        <v>101994</v>
      </c>
      <c r="H159" s="132">
        <f t="shared" si="53"/>
        <v>0.16827555257847959</v>
      </c>
      <c r="I159" s="108">
        <v>112651</v>
      </c>
      <c r="J159" s="132">
        <f t="shared" si="54"/>
        <v>0.16604783137413864</v>
      </c>
      <c r="K159" s="108">
        <v>123768</v>
      </c>
      <c r="L159" s="132">
        <f t="shared" si="55"/>
        <v>0.15886715631281562</v>
      </c>
      <c r="M159" s="108">
        <v>162927</v>
      </c>
      <c r="N159" s="132">
        <f t="shared" si="56"/>
        <v>0.14813713643542373</v>
      </c>
      <c r="O159" s="108">
        <v>163399</v>
      </c>
      <c r="P159" s="132">
        <f t="shared" si="57"/>
        <v>0.15038014012864298</v>
      </c>
      <c r="R159"/>
      <c r="AU159" s="230"/>
    </row>
    <row r="160" spans="2:47" x14ac:dyDescent="0.35">
      <c r="B160" s="184" t="s">
        <v>49</v>
      </c>
      <c r="C160" s="17">
        <v>113483</v>
      </c>
      <c r="D160" s="30">
        <f t="shared" si="51"/>
        <v>0.28711120331530293</v>
      </c>
      <c r="E160" s="17">
        <v>135174</v>
      </c>
      <c r="F160" s="30">
        <f t="shared" si="52"/>
        <v>0.27512863516462044</v>
      </c>
      <c r="G160" s="17">
        <v>159145</v>
      </c>
      <c r="H160" s="30">
        <f t="shared" si="53"/>
        <v>0.26256655112165556</v>
      </c>
      <c r="I160" s="17">
        <v>166652</v>
      </c>
      <c r="J160" s="30">
        <f t="shared" si="54"/>
        <v>0.24564542875041456</v>
      </c>
      <c r="K160" s="17">
        <v>180131</v>
      </c>
      <c r="L160" s="30">
        <f t="shared" si="55"/>
        <v>0.23121404348283714</v>
      </c>
      <c r="M160" s="17">
        <v>213666</v>
      </c>
      <c r="N160" s="30">
        <f t="shared" si="56"/>
        <v>0.19427025228237951</v>
      </c>
      <c r="O160" s="17">
        <v>198857</v>
      </c>
      <c r="P160" s="30">
        <f t="shared" si="57"/>
        <v>0.18301301431196984</v>
      </c>
      <c r="R160"/>
      <c r="AU160" s="230"/>
    </row>
    <row r="161" spans="2:47" x14ac:dyDescent="0.35">
      <c r="B161" s="183" t="s">
        <v>50</v>
      </c>
      <c r="C161" s="552">
        <v>87550</v>
      </c>
      <c r="D161" s="551">
        <f t="shared" si="51"/>
        <v>0.22150089308755294</v>
      </c>
      <c r="E161" s="552">
        <v>114096</v>
      </c>
      <c r="F161" s="551">
        <f t="shared" si="52"/>
        <v>0.23222717947047905</v>
      </c>
      <c r="G161" s="552">
        <v>138900</v>
      </c>
      <c r="H161" s="551">
        <f t="shared" si="53"/>
        <v>0.22916518866943952</v>
      </c>
      <c r="I161" s="552">
        <v>159948</v>
      </c>
      <c r="J161" s="551">
        <f t="shared" si="54"/>
        <v>0.23576371743376201</v>
      </c>
      <c r="K161" s="552">
        <v>182132</v>
      </c>
      <c r="L161" s="551">
        <f t="shared" si="55"/>
        <v>0.23378250366464459</v>
      </c>
      <c r="M161" s="552">
        <v>245634</v>
      </c>
      <c r="N161" s="551">
        <f t="shared" si="56"/>
        <v>0.22333632468024867</v>
      </c>
      <c r="O161" s="552">
        <v>254028</v>
      </c>
      <c r="P161" s="551">
        <f t="shared" si="57"/>
        <v>0.23378824984607569</v>
      </c>
      <c r="R161"/>
      <c r="AU161" s="230"/>
    </row>
    <row r="162" spans="2:47" x14ac:dyDescent="0.35">
      <c r="B162" s="184" t="s">
        <v>51</v>
      </c>
      <c r="C162" s="17">
        <v>17609</v>
      </c>
      <c r="D162" s="30">
        <f t="shared" si="51"/>
        <v>4.4550647931224666E-2</v>
      </c>
      <c r="E162" s="17">
        <v>23931</v>
      </c>
      <c r="F162" s="30">
        <f t="shared" si="52"/>
        <v>4.8708356400820663E-2</v>
      </c>
      <c r="G162" s="17">
        <v>31144</v>
      </c>
      <c r="H162" s="30">
        <f t="shared" si="53"/>
        <v>5.1383157925997298E-2</v>
      </c>
      <c r="I162" s="17">
        <v>37858</v>
      </c>
      <c r="J162" s="30">
        <f t="shared" si="54"/>
        <v>5.5802778494306669E-2</v>
      </c>
      <c r="K162" s="17">
        <v>47711</v>
      </c>
      <c r="L162" s="30">
        <f t="shared" si="55"/>
        <v>6.124128122649429E-2</v>
      </c>
      <c r="M162" s="17">
        <v>66516</v>
      </c>
      <c r="N162" s="30">
        <f t="shared" si="56"/>
        <v>6.0477942680701446E-2</v>
      </c>
      <c r="O162" s="17">
        <v>80146</v>
      </c>
      <c r="P162" s="30">
        <f t="shared" si="57"/>
        <v>7.3760345600341629E-2</v>
      </c>
      <c r="R162"/>
      <c r="AU162" s="230"/>
    </row>
    <row r="163" spans="2:47" x14ac:dyDescent="0.35">
      <c r="B163" s="183" t="s">
        <v>52</v>
      </c>
      <c r="C163" s="108">
        <v>2496</v>
      </c>
      <c r="D163" s="132">
        <f t="shared" si="51"/>
        <v>6.3148626972762091E-3</v>
      </c>
      <c r="E163" s="108">
        <v>3442</v>
      </c>
      <c r="F163" s="132">
        <f t="shared" si="52"/>
        <v>7.0057315921451136E-3</v>
      </c>
      <c r="G163" s="108">
        <v>4136</v>
      </c>
      <c r="H163" s="132">
        <f t="shared" si="53"/>
        <v>6.8238100816184442E-3</v>
      </c>
      <c r="I163" s="108">
        <v>5533</v>
      </c>
      <c r="J163" s="132">
        <f t="shared" si="54"/>
        <v>8.1556546412646942E-3</v>
      </c>
      <c r="K163" s="108">
        <v>6732</v>
      </c>
      <c r="L163" s="132">
        <f t="shared" si="55"/>
        <v>8.641116413756986E-3</v>
      </c>
      <c r="M163" s="108">
        <v>8073</v>
      </c>
      <c r="N163" s="132">
        <f t="shared" si="56"/>
        <v>7.3401652423672921E-3</v>
      </c>
      <c r="O163" s="108">
        <v>9088</v>
      </c>
      <c r="P163" s="132">
        <f t="shared" si="57"/>
        <v>8.3639111224004282E-3</v>
      </c>
      <c r="R163"/>
      <c r="AU163" s="230"/>
    </row>
    <row r="164" spans="2:47" ht="15" thickBot="1" x14ac:dyDescent="0.4">
      <c r="B164" s="193" t="s">
        <v>53</v>
      </c>
      <c r="C164" s="206">
        <f>65591+87</f>
        <v>65678</v>
      </c>
      <c r="D164" s="568">
        <f>C164/C$165</f>
        <v>0.14248832809761008</v>
      </c>
      <c r="E164" s="206">
        <f>71802+70</f>
        <v>71872</v>
      </c>
      <c r="F164" s="568">
        <f>E164/E$165</f>
        <v>0.12761726185402994</v>
      </c>
      <c r="G164" s="206">
        <f>79855+42</f>
        <v>79897</v>
      </c>
      <c r="H164" s="568">
        <f>G164/G$165</f>
        <v>0.1164662322706666</v>
      </c>
      <c r="I164" s="206">
        <f>81655+146</f>
        <v>81801</v>
      </c>
      <c r="J164" s="568">
        <f>I164/I$165</f>
        <v>0.10760089762781068</v>
      </c>
      <c r="K164" s="206">
        <f>90518+154</f>
        <v>90672</v>
      </c>
      <c r="L164" s="568">
        <f>K164/K$165</f>
        <v>0.10425208511068851</v>
      </c>
      <c r="M164" s="206">
        <f>106512+195</f>
        <v>106707</v>
      </c>
      <c r="N164" s="568">
        <f>M164/M$165</f>
        <v>8.8440059475560814E-2</v>
      </c>
      <c r="O164" s="206">
        <f>94715+191</f>
        <v>94906</v>
      </c>
      <c r="P164" s="568">
        <f>O164/O$165</f>
        <v>8.0328131096701672E-2</v>
      </c>
      <c r="R164"/>
      <c r="AU164" s="230"/>
    </row>
    <row r="165" spans="2:47" x14ac:dyDescent="0.35">
      <c r="B165" s="597" t="s">
        <v>23</v>
      </c>
      <c r="C165" s="573">
        <f>SUM(C154:C164)</f>
        <v>460936</v>
      </c>
      <c r="D165" s="575" t="s">
        <v>168</v>
      </c>
      <c r="E165" s="573">
        <f>SUM(E154:E164)</f>
        <v>563184</v>
      </c>
      <c r="F165" s="575" t="s">
        <v>168</v>
      </c>
      <c r="G165" s="573">
        <f>SUM(G154:G164)</f>
        <v>686010</v>
      </c>
      <c r="H165" s="575" t="s">
        <v>168</v>
      </c>
      <c r="I165" s="573">
        <f>SUM(I154:I164)</f>
        <v>760226</v>
      </c>
      <c r="J165" s="575" t="s">
        <v>168</v>
      </c>
      <c r="K165" s="573">
        <f>SUM(K154:K164)</f>
        <v>869738</v>
      </c>
      <c r="L165" s="575" t="s">
        <v>168</v>
      </c>
      <c r="M165" s="573">
        <f>SUM(M154:M164)</f>
        <v>1206546</v>
      </c>
      <c r="N165" s="575" t="s">
        <v>168</v>
      </c>
      <c r="O165" s="573">
        <f>SUM(O154:O164)</f>
        <v>1181479</v>
      </c>
      <c r="P165" s="575" t="s">
        <v>168</v>
      </c>
      <c r="R165"/>
      <c r="AU165" s="230"/>
    </row>
    <row r="166" spans="2:47" ht="15" thickBot="1" x14ac:dyDescent="0.4">
      <c r="B166" s="600" t="s">
        <v>148</v>
      </c>
      <c r="C166" s="578">
        <f t="shared" ref="C166:P166" si="58">SUM(C154:C163)</f>
        <v>395258</v>
      </c>
      <c r="D166" s="580">
        <f t="shared" si="58"/>
        <v>1</v>
      </c>
      <c r="E166" s="578">
        <f t="shared" si="58"/>
        <v>491312</v>
      </c>
      <c r="F166" s="580">
        <f t="shared" si="58"/>
        <v>0.99999999999999989</v>
      </c>
      <c r="G166" s="578">
        <f t="shared" si="58"/>
        <v>606113</v>
      </c>
      <c r="H166" s="580">
        <f t="shared" si="58"/>
        <v>1</v>
      </c>
      <c r="I166" s="578">
        <f t="shared" si="58"/>
        <v>678425</v>
      </c>
      <c r="J166" s="580">
        <f t="shared" si="58"/>
        <v>1</v>
      </c>
      <c r="K166" s="578">
        <f t="shared" si="58"/>
        <v>779066</v>
      </c>
      <c r="L166" s="580">
        <f t="shared" si="58"/>
        <v>1.0000000000000002</v>
      </c>
      <c r="M166" s="578">
        <f t="shared" si="58"/>
        <v>1099839</v>
      </c>
      <c r="N166" s="580">
        <f t="shared" si="58"/>
        <v>1</v>
      </c>
      <c r="O166" s="578">
        <f t="shared" si="58"/>
        <v>1086573</v>
      </c>
      <c r="P166" s="580">
        <f t="shared" si="58"/>
        <v>1</v>
      </c>
      <c r="R166"/>
      <c r="AU166" s="230"/>
    </row>
    <row r="167" spans="2:47" x14ac:dyDescent="0.35">
      <c r="R167"/>
      <c r="AU167" s="230"/>
    </row>
    <row r="168" spans="2:47" ht="15" thickBot="1" x14ac:dyDescent="0.4">
      <c r="R168"/>
      <c r="AU168" s="230"/>
    </row>
    <row r="169" spans="2:47" ht="18.5" x14ac:dyDescent="0.45">
      <c r="B169" s="138" t="s">
        <v>134</v>
      </c>
      <c r="C169" s="1088">
        <v>2015</v>
      </c>
      <c r="D169" s="1089"/>
      <c r="E169" s="1090">
        <v>2016</v>
      </c>
      <c r="F169" s="1091"/>
      <c r="G169" s="1088">
        <v>2017</v>
      </c>
      <c r="H169" s="1089"/>
      <c r="I169" s="1090">
        <v>2018</v>
      </c>
      <c r="J169" s="1091"/>
      <c r="K169" s="1088">
        <v>2019</v>
      </c>
      <c r="L169" s="1089"/>
      <c r="M169" s="1088">
        <v>2020</v>
      </c>
      <c r="N169" s="1089"/>
      <c r="O169" s="1088">
        <v>2021</v>
      </c>
      <c r="P169" s="1089"/>
      <c r="R169"/>
      <c r="AU169" s="230"/>
    </row>
    <row r="170" spans="2:47" ht="16" thickBot="1" x14ac:dyDescent="0.4">
      <c r="B170" s="538"/>
      <c r="C170" s="604" t="s">
        <v>3</v>
      </c>
      <c r="D170" s="605" t="s">
        <v>4</v>
      </c>
      <c r="E170" s="604" t="s">
        <v>3</v>
      </c>
      <c r="F170" s="605" t="s">
        <v>4</v>
      </c>
      <c r="G170" s="604" t="s">
        <v>3</v>
      </c>
      <c r="H170" s="605" t="s">
        <v>4</v>
      </c>
      <c r="I170" s="604" t="s">
        <v>3</v>
      </c>
      <c r="J170" s="605" t="s">
        <v>4</v>
      </c>
      <c r="K170" s="604" t="s">
        <v>3</v>
      </c>
      <c r="L170" s="605" t="s">
        <v>4</v>
      </c>
      <c r="M170" s="604" t="s">
        <v>3</v>
      </c>
      <c r="N170" s="605" t="s">
        <v>4</v>
      </c>
      <c r="O170" s="604" t="s">
        <v>3</v>
      </c>
      <c r="P170" s="605" t="s">
        <v>4</v>
      </c>
      <c r="R170"/>
      <c r="AU170" s="230"/>
    </row>
    <row r="171" spans="2:47" x14ac:dyDescent="0.35">
      <c r="B171" s="555" t="s">
        <v>43</v>
      </c>
      <c r="C171" s="553">
        <v>4796</v>
      </c>
      <c r="D171" s="554">
        <f t="shared" ref="D171:D180" si="59">C171/C$183</f>
        <v>1.4267227915693653E-2</v>
      </c>
      <c r="E171" s="553">
        <v>6295</v>
      </c>
      <c r="F171" s="554">
        <f t="shared" ref="F171:F180" si="60">E171/E$183</f>
        <v>1.5359165359287354E-2</v>
      </c>
      <c r="G171" s="553">
        <v>5435</v>
      </c>
      <c r="H171" s="554">
        <f t="shared" ref="H171:H180" si="61">G171/G$183</f>
        <v>1.2014368610113291E-2</v>
      </c>
      <c r="I171" s="553">
        <v>8202</v>
      </c>
      <c r="J171" s="554">
        <f t="shared" ref="J171:J180" si="62">I171/I$183</f>
        <v>1.7383969106469922E-2</v>
      </c>
      <c r="K171" s="553">
        <v>7525</v>
      </c>
      <c r="L171" s="554">
        <f t="shared" ref="L171:L180" si="63">K171/K$183</f>
        <v>1.569205617026246E-2</v>
      </c>
      <c r="M171" s="553">
        <v>9863</v>
      </c>
      <c r="N171" s="554">
        <f t="shared" ref="N171:N180" si="64">M171/M$183</f>
        <v>2.5355929066126454E-2</v>
      </c>
      <c r="O171" s="553">
        <v>7331</v>
      </c>
      <c r="P171" s="554">
        <f t="shared" ref="P171:P180" si="65">O171/O$183</f>
        <v>2.1823778422114921E-2</v>
      </c>
      <c r="R171"/>
      <c r="AU171" s="230"/>
    </row>
    <row r="172" spans="2:47" x14ac:dyDescent="0.35">
      <c r="B172" s="570" t="s">
        <v>44</v>
      </c>
      <c r="C172" s="436">
        <v>3944</v>
      </c>
      <c r="D172" s="425">
        <f t="shared" si="59"/>
        <v>1.173268283976142E-2</v>
      </c>
      <c r="E172" s="436">
        <v>5629</v>
      </c>
      <c r="F172" s="425">
        <f t="shared" si="60"/>
        <v>1.3734192503165769E-2</v>
      </c>
      <c r="G172" s="436">
        <v>6716</v>
      </c>
      <c r="H172" s="425">
        <f t="shared" si="61"/>
        <v>1.4846090080132634E-2</v>
      </c>
      <c r="I172" s="436">
        <v>6282</v>
      </c>
      <c r="J172" s="425">
        <f t="shared" si="62"/>
        <v>1.3314568876718369E-2</v>
      </c>
      <c r="K172" s="436">
        <v>6410</v>
      </c>
      <c r="L172" s="425">
        <f t="shared" si="63"/>
        <v>1.3366920937060779E-2</v>
      </c>
      <c r="M172" s="436">
        <v>3452</v>
      </c>
      <c r="N172" s="425">
        <f t="shared" si="64"/>
        <v>8.8744466324919922E-3</v>
      </c>
      <c r="O172" s="436">
        <v>3386</v>
      </c>
      <c r="P172" s="425">
        <f t="shared" si="65"/>
        <v>1.0079840913556284E-2</v>
      </c>
      <c r="R172"/>
      <c r="AU172" s="230"/>
    </row>
    <row r="173" spans="2:47" x14ac:dyDescent="0.35">
      <c r="B173" s="556" t="s">
        <v>45</v>
      </c>
      <c r="C173" s="17">
        <v>34466</v>
      </c>
      <c r="D173" s="30">
        <f t="shared" si="59"/>
        <v>0.10253008284868588</v>
      </c>
      <c r="E173" s="17">
        <v>41897</v>
      </c>
      <c r="F173" s="30">
        <f t="shared" si="60"/>
        <v>0.10222445608547455</v>
      </c>
      <c r="G173" s="17">
        <v>44119</v>
      </c>
      <c r="H173" s="30">
        <f t="shared" si="61"/>
        <v>9.7527493782812932E-2</v>
      </c>
      <c r="I173" s="17">
        <v>43221</v>
      </c>
      <c r="J173" s="30">
        <f t="shared" si="62"/>
        <v>9.1606014234422883E-2</v>
      </c>
      <c r="K173" s="17">
        <v>41105</v>
      </c>
      <c r="L173" s="30">
        <f t="shared" si="63"/>
        <v>8.5717205166596463E-2</v>
      </c>
      <c r="M173" s="17">
        <v>26759</v>
      </c>
      <c r="N173" s="30">
        <f t="shared" si="64"/>
        <v>6.8792386280084938E-2</v>
      </c>
      <c r="O173" s="17">
        <v>22878</v>
      </c>
      <c r="P173" s="30">
        <f t="shared" si="65"/>
        <v>6.8105906798683016E-2</v>
      </c>
      <c r="R173"/>
      <c r="AU173" s="230"/>
    </row>
    <row r="174" spans="2:47" x14ac:dyDescent="0.35">
      <c r="B174" s="570" t="s">
        <v>46</v>
      </c>
      <c r="C174" s="436">
        <v>70549</v>
      </c>
      <c r="D174" s="425">
        <f t="shared" si="59"/>
        <v>0.20987044666894736</v>
      </c>
      <c r="E174" s="436">
        <v>87825</v>
      </c>
      <c r="F174" s="425">
        <f t="shared" si="60"/>
        <v>0.21428414577909641</v>
      </c>
      <c r="G174" s="436">
        <v>99519</v>
      </c>
      <c r="H174" s="425">
        <f t="shared" si="61"/>
        <v>0.21999226305609285</v>
      </c>
      <c r="I174" s="436">
        <v>105848</v>
      </c>
      <c r="J174" s="425">
        <f t="shared" si="62"/>
        <v>0.22434264349934507</v>
      </c>
      <c r="K174" s="436">
        <v>107125</v>
      </c>
      <c r="L174" s="425">
        <f t="shared" si="63"/>
        <v>0.22339023484908516</v>
      </c>
      <c r="M174" s="436">
        <v>86309</v>
      </c>
      <c r="N174" s="425">
        <f t="shared" si="64"/>
        <v>0.22188430312970781</v>
      </c>
      <c r="O174" s="436">
        <v>71382</v>
      </c>
      <c r="P174" s="425">
        <f t="shared" si="65"/>
        <v>0.21249828827273323</v>
      </c>
      <c r="R174"/>
      <c r="AU174" s="230"/>
    </row>
    <row r="175" spans="2:47" x14ac:dyDescent="0.35">
      <c r="B175" s="556" t="s">
        <v>47</v>
      </c>
      <c r="C175" s="17">
        <v>72524</v>
      </c>
      <c r="D175" s="30">
        <f t="shared" si="59"/>
        <v>0.21574571254332078</v>
      </c>
      <c r="E175" s="17">
        <v>89538</v>
      </c>
      <c r="F175" s="30">
        <f t="shared" si="60"/>
        <v>0.21846369308020192</v>
      </c>
      <c r="G175" s="17">
        <v>102789</v>
      </c>
      <c r="H175" s="30">
        <f t="shared" si="61"/>
        <v>0.22722077922077921</v>
      </c>
      <c r="I175" s="17">
        <v>108767</v>
      </c>
      <c r="J175" s="30">
        <f t="shared" si="62"/>
        <v>0.23052940353613924</v>
      </c>
      <c r="K175" s="17">
        <v>106714</v>
      </c>
      <c r="L175" s="30">
        <f t="shared" si="63"/>
        <v>0.22253316706357315</v>
      </c>
      <c r="M175" s="17">
        <v>91094</v>
      </c>
      <c r="N175" s="30">
        <f t="shared" si="64"/>
        <v>0.23418564355162963</v>
      </c>
      <c r="O175" s="17">
        <v>76551</v>
      </c>
      <c r="P175" s="30">
        <f t="shared" si="65"/>
        <v>0.22788597217178003</v>
      </c>
      <c r="R175"/>
      <c r="AU175" s="230"/>
    </row>
    <row r="176" spans="2:47" x14ac:dyDescent="0.35">
      <c r="B176" s="570" t="s">
        <v>48</v>
      </c>
      <c r="C176" s="436">
        <v>59286</v>
      </c>
      <c r="D176" s="425">
        <f t="shared" si="59"/>
        <v>0.17636506968511551</v>
      </c>
      <c r="E176" s="436">
        <v>70219</v>
      </c>
      <c r="F176" s="425">
        <f t="shared" si="60"/>
        <v>0.17132728075675913</v>
      </c>
      <c r="G176" s="436">
        <v>75953</v>
      </c>
      <c r="H176" s="425">
        <f t="shared" si="61"/>
        <v>0.16789831445150594</v>
      </c>
      <c r="I176" s="436">
        <v>74933</v>
      </c>
      <c r="J176" s="425">
        <f t="shared" si="62"/>
        <v>0.15881894136248606</v>
      </c>
      <c r="K176" s="436">
        <v>76584</v>
      </c>
      <c r="L176" s="425">
        <f t="shared" si="63"/>
        <v>0.15970238269015019</v>
      </c>
      <c r="M176" s="436">
        <v>59155</v>
      </c>
      <c r="N176" s="425">
        <f t="shared" si="64"/>
        <v>0.15207644569671605</v>
      </c>
      <c r="O176" s="436">
        <v>52639</v>
      </c>
      <c r="P176" s="425">
        <f t="shared" si="65"/>
        <v>0.15670193320989051</v>
      </c>
      <c r="R176"/>
      <c r="AU176" s="230"/>
    </row>
    <row r="177" spans="1:47" x14ac:dyDescent="0.35">
      <c r="B177" s="556" t="s">
        <v>49</v>
      </c>
      <c r="C177" s="17">
        <v>55159</v>
      </c>
      <c r="D177" s="30">
        <f t="shared" si="59"/>
        <v>0.16408799512129821</v>
      </c>
      <c r="E177" s="17">
        <v>62709</v>
      </c>
      <c r="F177" s="30">
        <f t="shared" si="60"/>
        <v>0.15300363788968241</v>
      </c>
      <c r="G177" s="17">
        <v>64977</v>
      </c>
      <c r="H177" s="30">
        <f t="shared" si="61"/>
        <v>0.14363525835866262</v>
      </c>
      <c r="I177" s="17">
        <v>65861</v>
      </c>
      <c r="J177" s="30">
        <f t="shared" si="62"/>
        <v>0.13959102527690997</v>
      </c>
      <c r="K177" s="17">
        <v>65628</v>
      </c>
      <c r="L177" s="30">
        <f t="shared" si="63"/>
        <v>0.13685558303547968</v>
      </c>
      <c r="M177" s="17">
        <v>53610</v>
      </c>
      <c r="N177" s="30">
        <f t="shared" si="64"/>
        <v>0.13782128736034058</v>
      </c>
      <c r="O177" s="17">
        <v>45442</v>
      </c>
      <c r="P177" s="30">
        <f t="shared" si="65"/>
        <v>0.13527706166385844</v>
      </c>
      <c r="R177"/>
      <c r="AU177" s="230"/>
    </row>
    <row r="178" spans="1:47" x14ac:dyDescent="0.35">
      <c r="B178" s="570" t="s">
        <v>50</v>
      </c>
      <c r="C178" s="436">
        <v>29104</v>
      </c>
      <c r="D178" s="425">
        <f t="shared" si="59"/>
        <v>8.6579107852032544E-2</v>
      </c>
      <c r="E178" s="436">
        <v>39088</v>
      </c>
      <c r="F178" s="425">
        <f t="shared" si="60"/>
        <v>9.5370779279400172E-2</v>
      </c>
      <c r="G178" s="436">
        <v>43561</v>
      </c>
      <c r="H178" s="425">
        <f t="shared" si="61"/>
        <v>9.629400386847195E-2</v>
      </c>
      <c r="I178" s="436">
        <v>49810</v>
      </c>
      <c r="J178" s="425">
        <f t="shared" si="62"/>
        <v>0.10557126325204423</v>
      </c>
      <c r="K178" s="436">
        <v>56325</v>
      </c>
      <c r="L178" s="425">
        <f t="shared" si="63"/>
        <v>0.11745582243056917</v>
      </c>
      <c r="M178" s="436">
        <v>47413</v>
      </c>
      <c r="N178" s="425">
        <f t="shared" si="64"/>
        <v>0.12188995891840754</v>
      </c>
      <c r="O178" s="436">
        <v>44180</v>
      </c>
      <c r="P178" s="425">
        <f t="shared" si="65"/>
        <v>0.13152019242791396</v>
      </c>
      <c r="R178"/>
      <c r="AU178" s="230"/>
    </row>
    <row r="179" spans="1:47" x14ac:dyDescent="0.35">
      <c r="B179" s="556" t="s">
        <v>51</v>
      </c>
      <c r="C179" s="17">
        <v>6193</v>
      </c>
      <c r="D179" s="30">
        <f t="shared" si="59"/>
        <v>1.842304889113653E-2</v>
      </c>
      <c r="E179" s="17">
        <v>6426</v>
      </c>
      <c r="F179" s="30">
        <f t="shared" si="60"/>
        <v>1.5678792152308267E-2</v>
      </c>
      <c r="G179" s="17">
        <v>8779</v>
      </c>
      <c r="H179" s="30">
        <f t="shared" si="61"/>
        <v>1.9406465874550981E-2</v>
      </c>
      <c r="I179" s="17">
        <v>8349</v>
      </c>
      <c r="J179" s="30">
        <f t="shared" si="62"/>
        <v>1.7695532561560277E-2</v>
      </c>
      <c r="K179" s="17">
        <v>11686</v>
      </c>
      <c r="L179" s="30">
        <f t="shared" si="63"/>
        <v>2.4369085502416888E-2</v>
      </c>
      <c r="M179" s="17">
        <v>10650</v>
      </c>
      <c r="N179" s="30">
        <f t="shared" si="64"/>
        <v>2.7379158932804088E-2</v>
      </c>
      <c r="O179" s="17">
        <v>11523</v>
      </c>
      <c r="P179" s="30">
        <f t="shared" si="65"/>
        <v>3.4303014426139714E-2</v>
      </c>
      <c r="R179"/>
      <c r="AU179" s="230"/>
    </row>
    <row r="180" spans="1:47" x14ac:dyDescent="0.35">
      <c r="B180" s="570" t="s">
        <v>52</v>
      </c>
      <c r="C180" s="436">
        <v>134</v>
      </c>
      <c r="D180" s="425">
        <f t="shared" si="59"/>
        <v>3.9862563400812123E-4</v>
      </c>
      <c r="E180" s="436">
        <v>227</v>
      </c>
      <c r="F180" s="425">
        <f t="shared" si="60"/>
        <v>5.5385711462402375E-4</v>
      </c>
      <c r="G180" s="436">
        <v>527</v>
      </c>
      <c r="H180" s="425">
        <f t="shared" si="61"/>
        <v>1.1649626968775904E-3</v>
      </c>
      <c r="I180" s="436">
        <v>541</v>
      </c>
      <c r="J180" s="425">
        <f t="shared" si="62"/>
        <v>1.1466382939039536E-3</v>
      </c>
      <c r="K180" s="436">
        <v>440</v>
      </c>
      <c r="L180" s="425">
        <f t="shared" si="63"/>
        <v>9.175421548060441E-4</v>
      </c>
      <c r="M180" s="436">
        <v>677</v>
      </c>
      <c r="N180" s="425">
        <f t="shared" si="64"/>
        <v>1.7404404316909265E-3</v>
      </c>
      <c r="O180" s="436">
        <v>606</v>
      </c>
      <c r="P180" s="425">
        <f t="shared" si="65"/>
        <v>1.8040116933299198E-3</v>
      </c>
      <c r="R180"/>
      <c r="AU180" s="230"/>
    </row>
    <row r="181" spans="1:47" ht="15" thickBot="1" x14ac:dyDescent="0.4">
      <c r="B181" s="566" t="s">
        <v>53</v>
      </c>
      <c r="C181" s="206">
        <v>3904</v>
      </c>
      <c r="D181" s="568">
        <f>C181/C$182</f>
        <v>1.148036076092678E-2</v>
      </c>
      <c r="E181" s="206">
        <v>4707</v>
      </c>
      <c r="F181" s="568">
        <f>E181/E$182</f>
        <v>1.1354206869934389E-2</v>
      </c>
      <c r="G181" s="206">
        <v>5054</v>
      </c>
      <c r="H181" s="568">
        <f>G181/G$182</f>
        <v>1.1048709198586011E-2</v>
      </c>
      <c r="I181" s="206">
        <v>5335</v>
      </c>
      <c r="J181" s="568">
        <f>I181/I$182</f>
        <v>1.1180993777625018E-2</v>
      </c>
      <c r="K181" s="206">
        <f>6802+17</f>
        <v>6819</v>
      </c>
      <c r="L181" s="568">
        <f>K181/K$182</f>
        <v>1.4020449830475717E-2</v>
      </c>
      <c r="M181" s="206">
        <v>5446</v>
      </c>
      <c r="N181" s="568">
        <f>M181/M$182</f>
        <v>1.380733619317087E-2</v>
      </c>
      <c r="O181" s="206">
        <v>5446</v>
      </c>
      <c r="P181" s="568">
        <f>O181/O$182</f>
        <v>1.5953644789725923E-2</v>
      </c>
      <c r="R181"/>
      <c r="AU181" s="230"/>
    </row>
    <row r="182" spans="1:47" x14ac:dyDescent="0.35">
      <c r="B182" s="572" t="s">
        <v>23</v>
      </c>
      <c r="C182" s="573">
        <f>SUM(C171:C181)</f>
        <v>340059</v>
      </c>
      <c r="D182" s="575" t="s">
        <v>168</v>
      </c>
      <c r="E182" s="573">
        <f>SUM(E171:E181)</f>
        <v>414560</v>
      </c>
      <c r="F182" s="575" t="s">
        <v>168</v>
      </c>
      <c r="G182" s="573">
        <f>SUM(G171:G181)</f>
        <v>457429</v>
      </c>
      <c r="H182" s="575" t="s">
        <v>168</v>
      </c>
      <c r="I182" s="573">
        <f>SUM(I171:I181)</f>
        <v>477149</v>
      </c>
      <c r="J182" s="575" t="s">
        <v>168</v>
      </c>
      <c r="K182" s="573">
        <f>SUM(K171:K181)</f>
        <v>486361</v>
      </c>
      <c r="L182" s="575" t="s">
        <v>168</v>
      </c>
      <c r="M182" s="573">
        <f>SUM(M171:M181)</f>
        <v>394428</v>
      </c>
      <c r="N182" s="575" t="s">
        <v>168</v>
      </c>
      <c r="O182" s="573">
        <f>SUM(O171:O181)</f>
        <v>341364</v>
      </c>
      <c r="P182" s="575" t="s">
        <v>168</v>
      </c>
      <c r="R182"/>
      <c r="AU182" s="230"/>
    </row>
    <row r="183" spans="1:47" ht="15" thickBot="1" x14ac:dyDescent="0.4">
      <c r="B183" s="577" t="s">
        <v>148</v>
      </c>
      <c r="C183" s="578">
        <f t="shared" ref="C183:P183" si="66">SUM(C171:C180)</f>
        <v>336155</v>
      </c>
      <c r="D183" s="580">
        <f t="shared" si="66"/>
        <v>1</v>
      </c>
      <c r="E183" s="578">
        <f t="shared" si="66"/>
        <v>409853</v>
      </c>
      <c r="F183" s="580">
        <f t="shared" si="66"/>
        <v>1.0000000000000002</v>
      </c>
      <c r="G183" s="578">
        <f t="shared" si="66"/>
        <v>452375</v>
      </c>
      <c r="H183" s="580">
        <f t="shared" si="66"/>
        <v>1</v>
      </c>
      <c r="I183" s="578">
        <f>SUM(I171:I180)</f>
        <v>471814</v>
      </c>
      <c r="J183" s="580">
        <f t="shared" si="66"/>
        <v>1</v>
      </c>
      <c r="K183" s="578">
        <f t="shared" si="66"/>
        <v>479542</v>
      </c>
      <c r="L183" s="580">
        <f t="shared" si="66"/>
        <v>1</v>
      </c>
      <c r="M183" s="578">
        <f>SUM(M171:M180)</f>
        <v>388982</v>
      </c>
      <c r="N183" s="580">
        <f t="shared" si="66"/>
        <v>1</v>
      </c>
      <c r="O183" s="578">
        <f t="shared" si="66"/>
        <v>335918</v>
      </c>
      <c r="P183" s="580">
        <f t="shared" si="66"/>
        <v>1</v>
      </c>
      <c r="R183"/>
      <c r="AU183" s="230"/>
    </row>
    <row r="184" spans="1:47" x14ac:dyDescent="0.35">
      <c r="R184"/>
      <c r="AU184" s="230"/>
    </row>
    <row r="185" spans="1:47" x14ac:dyDescent="0.35">
      <c r="R185"/>
      <c r="AU185" s="230"/>
    </row>
    <row r="186" spans="1:47" x14ac:dyDescent="0.35">
      <c r="A186" s="379"/>
      <c r="B186" s="1043" t="s">
        <v>561</v>
      </c>
      <c r="C186" s="1043"/>
      <c r="D186" s="1043"/>
      <c r="E186" s="1043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79"/>
      <c r="Y186" s="379"/>
      <c r="Z186" s="379"/>
      <c r="AA186" s="379"/>
      <c r="AB186" s="379"/>
      <c r="AC186" s="379"/>
      <c r="AD186" s="379"/>
      <c r="AE186" s="379"/>
      <c r="AF186" s="379"/>
      <c r="AG186" s="379"/>
      <c r="AH186" s="379"/>
      <c r="AI186" s="379"/>
      <c r="AJ186" s="379"/>
      <c r="AK186" s="379"/>
      <c r="AL186" s="379"/>
      <c r="AM186" s="379"/>
      <c r="AN186" s="379"/>
      <c r="AO186" s="379"/>
      <c r="AP186" s="379"/>
      <c r="AQ186" s="379"/>
      <c r="AR186" s="379"/>
      <c r="AS186" s="379"/>
      <c r="AT186" s="379"/>
      <c r="AU186" s="230"/>
    </row>
    <row r="187" spans="1:47" x14ac:dyDescent="0.35">
      <c r="A187" s="379"/>
      <c r="B187" s="1043"/>
      <c r="C187" s="1043"/>
      <c r="D187" s="1043"/>
      <c r="E187" s="1043"/>
      <c r="F187" s="379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79"/>
      <c r="T187" s="379"/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79"/>
      <c r="AI187" s="379"/>
      <c r="AJ187" s="379"/>
      <c r="AK187" s="379"/>
      <c r="AL187" s="379"/>
      <c r="AM187" s="379"/>
      <c r="AN187" s="379"/>
      <c r="AO187" s="379"/>
      <c r="AP187" s="379"/>
      <c r="AQ187" s="379"/>
      <c r="AR187" s="379"/>
      <c r="AS187" s="379"/>
      <c r="AT187" s="379"/>
      <c r="AU187" s="230"/>
    </row>
    <row r="188" spans="1:47" x14ac:dyDescent="0.35">
      <c r="R188"/>
      <c r="AU188" s="230"/>
    </row>
    <row r="189" spans="1:47" x14ac:dyDescent="0.35">
      <c r="R189"/>
      <c r="AU189" s="230"/>
    </row>
    <row r="190" spans="1:47" ht="15" thickBot="1" x14ac:dyDescent="0.4">
      <c r="R190"/>
      <c r="AU190" s="230"/>
    </row>
    <row r="191" spans="1:47" ht="18.5" x14ac:dyDescent="0.45">
      <c r="B191" s="148" t="s">
        <v>133</v>
      </c>
      <c r="C191" s="1098">
        <v>2015</v>
      </c>
      <c r="D191" s="1099"/>
      <c r="E191" s="1100">
        <v>2016</v>
      </c>
      <c r="F191" s="1101"/>
      <c r="G191" s="1098">
        <v>2017</v>
      </c>
      <c r="H191" s="1099"/>
      <c r="I191" s="1100">
        <v>2018</v>
      </c>
      <c r="J191" s="1101"/>
      <c r="K191" s="1098">
        <v>2019</v>
      </c>
      <c r="L191" s="1099"/>
      <c r="M191" s="1098">
        <v>2020</v>
      </c>
      <c r="N191" s="1099"/>
      <c r="O191" s="1098">
        <v>2021</v>
      </c>
      <c r="P191" s="1099"/>
      <c r="R191"/>
      <c r="AU191" s="230"/>
    </row>
    <row r="192" spans="1:47" ht="16" thickBot="1" x14ac:dyDescent="0.4">
      <c r="B192" s="538"/>
      <c r="C192" s="564" t="s">
        <v>3</v>
      </c>
      <c r="D192" s="563" t="s">
        <v>4</v>
      </c>
      <c r="E192" s="564" t="s">
        <v>3</v>
      </c>
      <c r="F192" s="563" t="s">
        <v>4</v>
      </c>
      <c r="G192" s="564" t="s">
        <v>3</v>
      </c>
      <c r="H192" s="563" t="s">
        <v>4</v>
      </c>
      <c r="I192" s="564" t="s">
        <v>3</v>
      </c>
      <c r="J192" s="563" t="s">
        <v>4</v>
      </c>
      <c r="K192" s="564" t="s">
        <v>3</v>
      </c>
      <c r="L192" s="563" t="s">
        <v>4</v>
      </c>
      <c r="M192" s="564" t="s">
        <v>3</v>
      </c>
      <c r="N192" s="563" t="s">
        <v>4</v>
      </c>
      <c r="O192" s="564" t="s">
        <v>3</v>
      </c>
      <c r="P192" s="563" t="s">
        <v>4</v>
      </c>
      <c r="R192"/>
      <c r="AU192" s="230"/>
    </row>
    <row r="193" spans="2:47" x14ac:dyDescent="0.35">
      <c r="B193" s="634" t="s">
        <v>55</v>
      </c>
      <c r="C193" s="553">
        <v>48707</v>
      </c>
      <c r="D193" s="554">
        <f>C193/C$197</f>
        <v>0.5484837223967659</v>
      </c>
      <c r="E193" s="553">
        <v>46747</v>
      </c>
      <c r="F193" s="554">
        <f>E193/E$197</f>
        <v>0.5459886240203693</v>
      </c>
      <c r="G193" s="553">
        <v>45207</v>
      </c>
      <c r="H193" s="554">
        <f>G193/G$197</f>
        <v>0.54509610051366142</v>
      </c>
      <c r="I193" s="553">
        <v>42158</v>
      </c>
      <c r="J193" s="554">
        <f>I193/I$197</f>
        <v>0.54137559071296482</v>
      </c>
      <c r="K193" s="553">
        <v>39718</v>
      </c>
      <c r="L193" s="554">
        <f>K193/K$197</f>
        <v>0.53913397583819733</v>
      </c>
      <c r="M193" s="553">
        <v>19252</v>
      </c>
      <c r="N193" s="554">
        <f>M193/M$197</f>
        <v>0.52105662011475584</v>
      </c>
      <c r="O193" s="553">
        <v>18097</v>
      </c>
      <c r="P193" s="554">
        <f>O193/O$197</f>
        <v>0.53003543918226281</v>
      </c>
      <c r="R193"/>
      <c r="AU193" s="230"/>
    </row>
    <row r="194" spans="2:47" x14ac:dyDescent="0.35">
      <c r="B194" s="636" t="s">
        <v>54</v>
      </c>
      <c r="C194" s="436">
        <v>40096</v>
      </c>
      <c r="D194" s="425">
        <f>C194/C$197</f>
        <v>0.45151627760323415</v>
      </c>
      <c r="E194" s="436">
        <v>38872</v>
      </c>
      <c r="F194" s="425">
        <f t="shared" ref="F194:F195" si="67">E194/E$197</f>
        <v>0.4540113759796307</v>
      </c>
      <c r="G194" s="436">
        <v>37727</v>
      </c>
      <c r="H194" s="425">
        <f t="shared" ref="H194:H197" si="68">G194/G$197</f>
        <v>0.45490389948633853</v>
      </c>
      <c r="I194" s="436">
        <v>35714</v>
      </c>
      <c r="J194" s="425">
        <f t="shared" ref="J194:J197" si="69">I194/I$197</f>
        <v>0.45862440928703513</v>
      </c>
      <c r="K194" s="436">
        <v>33952</v>
      </c>
      <c r="L194" s="425">
        <f t="shared" ref="L194:L197" si="70">K194/K$197</f>
        <v>0.46086602416180261</v>
      </c>
      <c r="M194" s="436">
        <v>17696</v>
      </c>
      <c r="N194" s="425">
        <f t="shared" ref="N194:N197" si="71">M194/M$197</f>
        <v>0.4789433798852441</v>
      </c>
      <c r="O194" s="436">
        <v>16046</v>
      </c>
      <c r="P194" s="425">
        <f t="shared" ref="P194:P197" si="72">O194/O$197</f>
        <v>0.46996456081773719</v>
      </c>
      <c r="R194"/>
      <c r="AU194" s="230"/>
    </row>
    <row r="195" spans="2:47" ht="15" thickBot="1" x14ac:dyDescent="0.4">
      <c r="B195" s="635" t="s">
        <v>53</v>
      </c>
      <c r="C195" s="206">
        <v>1232</v>
      </c>
      <c r="D195" s="568">
        <f>C195/C$197</f>
        <v>1.3873405177753003E-2</v>
      </c>
      <c r="E195" s="206">
        <v>1258</v>
      </c>
      <c r="F195" s="568">
        <f t="shared" si="67"/>
        <v>1.4693000385428468E-2</v>
      </c>
      <c r="G195" s="206">
        <v>1310</v>
      </c>
      <c r="H195" s="568">
        <f t="shared" si="68"/>
        <v>1.5795692960667518E-2</v>
      </c>
      <c r="I195" s="206">
        <v>1117</v>
      </c>
      <c r="J195" s="568">
        <f t="shared" si="69"/>
        <v>1.4344051777275529E-2</v>
      </c>
      <c r="K195" s="206">
        <v>1056</v>
      </c>
      <c r="L195" s="568">
        <f t="shared" si="70"/>
        <v>1.4334193022940138E-2</v>
      </c>
      <c r="M195" s="206">
        <v>715</v>
      </c>
      <c r="N195" s="568">
        <f t="shared" si="71"/>
        <v>1.9351521056620115E-2</v>
      </c>
      <c r="O195" s="206">
        <v>1039</v>
      </c>
      <c r="P195" s="568">
        <f t="shared" si="72"/>
        <v>3.0430835017426706E-2</v>
      </c>
      <c r="R195"/>
      <c r="AU195" s="230"/>
    </row>
    <row r="196" spans="2:47" x14ac:dyDescent="0.35">
      <c r="B196" s="597" t="s">
        <v>23</v>
      </c>
      <c r="C196" s="573">
        <f>SUM(C193:C195)</f>
        <v>90035</v>
      </c>
      <c r="D196" s="575" t="s">
        <v>168</v>
      </c>
      <c r="E196" s="573">
        <f>SUM(E193:E195)</f>
        <v>86877</v>
      </c>
      <c r="F196" s="575" t="s">
        <v>168</v>
      </c>
      <c r="G196" s="573">
        <f>SUM(G193:G195)</f>
        <v>84244</v>
      </c>
      <c r="H196" s="575" t="s">
        <v>168</v>
      </c>
      <c r="I196" s="573">
        <f>SUM(I193:I195)</f>
        <v>78989</v>
      </c>
      <c r="J196" s="575" t="s">
        <v>168</v>
      </c>
      <c r="K196" s="573">
        <f>SUM(K193:K195)</f>
        <v>74726</v>
      </c>
      <c r="L196" s="575" t="s">
        <v>168</v>
      </c>
      <c r="M196" s="573">
        <f>SUM(M193:M195)</f>
        <v>37663</v>
      </c>
      <c r="N196" s="575" t="s">
        <v>168</v>
      </c>
      <c r="O196" s="573">
        <f>SUM(O193:O195)</f>
        <v>35182</v>
      </c>
      <c r="P196" s="575" t="s">
        <v>168</v>
      </c>
      <c r="R196"/>
      <c r="AU196" s="230"/>
    </row>
    <row r="197" spans="2:47" ht="15" thickBot="1" x14ac:dyDescent="0.4">
      <c r="B197" s="600" t="s">
        <v>148</v>
      </c>
      <c r="C197" s="578">
        <f t="shared" ref="C197:O197" si="73">SUM(C193:C194)</f>
        <v>88803</v>
      </c>
      <c r="D197" s="580">
        <f t="shared" si="73"/>
        <v>1</v>
      </c>
      <c r="E197" s="578">
        <f t="shared" si="73"/>
        <v>85619</v>
      </c>
      <c r="F197" s="580">
        <f t="shared" si="73"/>
        <v>1</v>
      </c>
      <c r="G197" s="578">
        <f t="shared" si="73"/>
        <v>82934</v>
      </c>
      <c r="H197" s="580">
        <f t="shared" si="68"/>
        <v>1</v>
      </c>
      <c r="I197" s="578">
        <f t="shared" si="73"/>
        <v>77872</v>
      </c>
      <c r="J197" s="580">
        <f t="shared" si="69"/>
        <v>1</v>
      </c>
      <c r="K197" s="578">
        <f t="shared" si="73"/>
        <v>73670</v>
      </c>
      <c r="L197" s="580">
        <f t="shared" si="70"/>
        <v>1</v>
      </c>
      <c r="M197" s="578">
        <f t="shared" si="73"/>
        <v>36948</v>
      </c>
      <c r="N197" s="580">
        <f t="shared" si="71"/>
        <v>1</v>
      </c>
      <c r="O197" s="578">
        <f t="shared" si="73"/>
        <v>34143</v>
      </c>
      <c r="P197" s="580">
        <f t="shared" si="72"/>
        <v>1</v>
      </c>
      <c r="R197"/>
      <c r="AU197" s="230"/>
    </row>
    <row r="198" spans="2:47" x14ac:dyDescent="0.35">
      <c r="AU198" s="230"/>
    </row>
    <row r="199" spans="2:47" x14ac:dyDescent="0.35">
      <c r="AU199" s="230"/>
    </row>
    <row r="200" spans="2:47" ht="15" thickBot="1" x14ac:dyDescent="0.4">
      <c r="AU200" s="230"/>
    </row>
    <row r="201" spans="2:47" ht="18.5" x14ac:dyDescent="0.45">
      <c r="B201" s="147" t="s">
        <v>132</v>
      </c>
      <c r="C201" s="1086">
        <v>2015</v>
      </c>
      <c r="D201" s="1087"/>
      <c r="E201" s="1092">
        <v>2016</v>
      </c>
      <c r="F201" s="1093"/>
      <c r="G201" s="1086">
        <v>2017</v>
      </c>
      <c r="H201" s="1087"/>
      <c r="I201" s="1092">
        <v>2018</v>
      </c>
      <c r="J201" s="1093"/>
      <c r="K201" s="1086">
        <v>2019</v>
      </c>
      <c r="L201" s="1087"/>
      <c r="M201" s="1086">
        <v>2020</v>
      </c>
      <c r="N201" s="1087"/>
      <c r="O201" s="1086">
        <v>2021</v>
      </c>
      <c r="P201" s="1087"/>
      <c r="AU201" s="230"/>
    </row>
    <row r="202" spans="2:47" ht="16" thickBot="1" x14ac:dyDescent="0.4">
      <c r="B202" s="538"/>
      <c r="C202" s="591" t="s">
        <v>3</v>
      </c>
      <c r="D202" s="592" t="s">
        <v>4</v>
      </c>
      <c r="E202" s="591" t="s">
        <v>3</v>
      </c>
      <c r="F202" s="592" t="s">
        <v>4</v>
      </c>
      <c r="G202" s="591" t="s">
        <v>3</v>
      </c>
      <c r="H202" s="592" t="s">
        <v>4</v>
      </c>
      <c r="I202" s="591" t="s">
        <v>3</v>
      </c>
      <c r="J202" s="592" t="s">
        <v>4</v>
      </c>
      <c r="K202" s="591" t="s">
        <v>3</v>
      </c>
      <c r="L202" s="592" t="s">
        <v>4</v>
      </c>
      <c r="M202" s="591" t="s">
        <v>3</v>
      </c>
      <c r="N202" s="592" t="s">
        <v>4</v>
      </c>
      <c r="O202" s="591" t="s">
        <v>3</v>
      </c>
      <c r="P202" s="592" t="s">
        <v>4</v>
      </c>
      <c r="AU202" s="230"/>
    </row>
    <row r="203" spans="2:47" x14ac:dyDescent="0.35">
      <c r="B203" s="182" t="s">
        <v>55</v>
      </c>
      <c r="C203" s="553">
        <v>21870</v>
      </c>
      <c r="D203" s="554">
        <f>C203/C$207</f>
        <v>0.6974741676234214</v>
      </c>
      <c r="E203" s="553">
        <v>24447</v>
      </c>
      <c r="F203" s="554">
        <f>E203/E$207</f>
        <v>0.69717104887925629</v>
      </c>
      <c r="G203" s="553">
        <v>27234</v>
      </c>
      <c r="H203" s="554">
        <f>G203/G$207</f>
        <v>0.69449686336512473</v>
      </c>
      <c r="I203" s="553">
        <v>30323</v>
      </c>
      <c r="J203" s="554">
        <f>I203/I$207</f>
        <v>0.68143104339423355</v>
      </c>
      <c r="K203" s="553">
        <v>34818</v>
      </c>
      <c r="L203" s="554">
        <f>K203/K$207</f>
        <v>0.67873991188740301</v>
      </c>
      <c r="M203" s="553">
        <v>51967</v>
      </c>
      <c r="N203" s="554">
        <f>M203/M$207</f>
        <v>0.68469524888666367</v>
      </c>
      <c r="O203" s="553">
        <v>49210</v>
      </c>
      <c r="P203" s="554">
        <f>O203/O$207</f>
        <v>0.6879150066401063</v>
      </c>
      <c r="AU203" s="230"/>
    </row>
    <row r="204" spans="2:47" x14ac:dyDescent="0.35">
      <c r="B204" s="594" t="s">
        <v>54</v>
      </c>
      <c r="C204" s="436">
        <v>9486</v>
      </c>
      <c r="D204" s="425">
        <f>C204/C$207</f>
        <v>0.30252583237657865</v>
      </c>
      <c r="E204" s="436">
        <v>10619</v>
      </c>
      <c r="F204" s="425">
        <f>E204/E$207</f>
        <v>0.30282895112074376</v>
      </c>
      <c r="G204" s="436">
        <v>11980</v>
      </c>
      <c r="H204" s="425">
        <f>G204/G$207</f>
        <v>0.30550313663487527</v>
      </c>
      <c r="I204" s="436">
        <v>14176</v>
      </c>
      <c r="J204" s="425">
        <f>I204/I$207</f>
        <v>0.3185689566057664</v>
      </c>
      <c r="K204" s="436">
        <v>16480</v>
      </c>
      <c r="L204" s="425">
        <f>K204/K$207</f>
        <v>0.32126008811259699</v>
      </c>
      <c r="M204" s="436">
        <v>23931</v>
      </c>
      <c r="N204" s="425">
        <f>M204/M$207</f>
        <v>0.31530475111333633</v>
      </c>
      <c r="O204" s="436">
        <v>22325</v>
      </c>
      <c r="P204" s="425">
        <f>O204/O$207</f>
        <v>0.31208499335989376</v>
      </c>
      <c r="AU204" s="230"/>
    </row>
    <row r="205" spans="2:47" ht="15" thickBot="1" x14ac:dyDescent="0.4">
      <c r="B205" s="193" t="s">
        <v>53</v>
      </c>
      <c r="C205" s="206">
        <v>91</v>
      </c>
      <c r="D205" s="568">
        <f>C205/C$206</f>
        <v>2.8937577511368336E-3</v>
      </c>
      <c r="E205" s="206">
        <v>105</v>
      </c>
      <c r="F205" s="568">
        <f>E205/E$206</f>
        <v>2.9854141195871601E-3</v>
      </c>
      <c r="G205" s="206">
        <v>111</v>
      </c>
      <c r="H205" s="568">
        <f>G205/G$206</f>
        <v>2.8226319135410045E-3</v>
      </c>
      <c r="I205" s="206">
        <v>119</v>
      </c>
      <c r="J205" s="568">
        <f>I205/I$206</f>
        <v>2.6670850329463445E-3</v>
      </c>
      <c r="K205" s="206">
        <v>134</v>
      </c>
      <c r="L205" s="568">
        <f>K205/K$206</f>
        <v>2.6053818634313268E-3</v>
      </c>
      <c r="M205" s="206">
        <v>236</v>
      </c>
      <c r="N205" s="568">
        <f>M205/M$206</f>
        <v>3.0997977250637036E-3</v>
      </c>
      <c r="O205" s="206">
        <v>252</v>
      </c>
      <c r="P205" s="568">
        <f>O205/O$206</f>
        <v>3.5103848886288602E-3</v>
      </c>
      <c r="AU205" s="230"/>
    </row>
    <row r="206" spans="2:47" x14ac:dyDescent="0.35">
      <c r="B206" s="597" t="s">
        <v>23</v>
      </c>
      <c r="C206" s="573">
        <f>SUM(C203:C205)</f>
        <v>31447</v>
      </c>
      <c r="D206" s="575" t="s">
        <v>168</v>
      </c>
      <c r="E206" s="573">
        <f>SUM(E203:E205)</f>
        <v>35171</v>
      </c>
      <c r="F206" s="575" t="s">
        <v>168</v>
      </c>
      <c r="G206" s="573">
        <f>SUM(G203:G205)</f>
        <v>39325</v>
      </c>
      <c r="H206" s="575" t="s">
        <v>168</v>
      </c>
      <c r="I206" s="573">
        <f>SUM(I203:I205)</f>
        <v>44618</v>
      </c>
      <c r="J206" s="575" t="s">
        <v>168</v>
      </c>
      <c r="K206" s="573">
        <f>SUM(K203:K205)</f>
        <v>51432</v>
      </c>
      <c r="L206" s="575" t="s">
        <v>168</v>
      </c>
      <c r="M206" s="573">
        <f>SUM(M203:M205)</f>
        <v>76134</v>
      </c>
      <c r="N206" s="575" t="s">
        <v>168</v>
      </c>
      <c r="O206" s="573">
        <f>SUM(O203:O205)</f>
        <v>71787</v>
      </c>
      <c r="P206" s="575" t="s">
        <v>168</v>
      </c>
      <c r="AU206" s="230"/>
    </row>
    <row r="207" spans="2:47" ht="15" thickBot="1" x14ac:dyDescent="0.4">
      <c r="B207" s="600" t="s">
        <v>148</v>
      </c>
      <c r="C207" s="578">
        <f t="shared" ref="C207:P207" si="74">SUM(C203:C204)</f>
        <v>31356</v>
      </c>
      <c r="D207" s="580">
        <f t="shared" si="74"/>
        <v>1</v>
      </c>
      <c r="E207" s="578">
        <f t="shared" si="74"/>
        <v>35066</v>
      </c>
      <c r="F207" s="580">
        <f t="shared" si="74"/>
        <v>1</v>
      </c>
      <c r="G207" s="578">
        <f t="shared" si="74"/>
        <v>39214</v>
      </c>
      <c r="H207" s="580">
        <f t="shared" si="74"/>
        <v>1</v>
      </c>
      <c r="I207" s="578">
        <f t="shared" si="74"/>
        <v>44499</v>
      </c>
      <c r="J207" s="580">
        <f t="shared" si="74"/>
        <v>1</v>
      </c>
      <c r="K207" s="578">
        <f t="shared" si="74"/>
        <v>51298</v>
      </c>
      <c r="L207" s="580">
        <f t="shared" si="74"/>
        <v>1</v>
      </c>
      <c r="M207" s="578">
        <f t="shared" si="74"/>
        <v>75898</v>
      </c>
      <c r="N207" s="580">
        <f t="shared" si="74"/>
        <v>1</v>
      </c>
      <c r="O207" s="578">
        <f t="shared" si="74"/>
        <v>71535</v>
      </c>
      <c r="P207" s="580">
        <f t="shared" si="74"/>
        <v>1</v>
      </c>
      <c r="AU207" s="230"/>
    </row>
    <row r="208" spans="2:47" x14ac:dyDescent="0.35">
      <c r="AU208" s="230"/>
    </row>
    <row r="209" spans="1:47" ht="15" thickBot="1" x14ac:dyDescent="0.4">
      <c r="AU209" s="230"/>
    </row>
    <row r="210" spans="1:47" ht="18.5" x14ac:dyDescent="0.45">
      <c r="B210" s="138" t="s">
        <v>134</v>
      </c>
      <c r="C210" s="1088">
        <v>2015</v>
      </c>
      <c r="D210" s="1089"/>
      <c r="E210" s="1090">
        <v>2016</v>
      </c>
      <c r="F210" s="1091"/>
      <c r="G210" s="1088">
        <v>2017</v>
      </c>
      <c r="H210" s="1089"/>
      <c r="I210" s="1090">
        <v>2018</v>
      </c>
      <c r="J210" s="1091"/>
      <c r="K210" s="1088">
        <v>2019</v>
      </c>
      <c r="L210" s="1089"/>
      <c r="M210" s="1088">
        <v>2020</v>
      </c>
      <c r="N210" s="1089"/>
      <c r="O210" s="1088">
        <v>2021</v>
      </c>
      <c r="P210" s="1089"/>
      <c r="AU210" s="230"/>
    </row>
    <row r="211" spans="1:47" ht="16" thickBot="1" x14ac:dyDescent="0.4">
      <c r="B211" s="538"/>
      <c r="C211" s="602" t="s">
        <v>3</v>
      </c>
      <c r="D211" s="603" t="s">
        <v>4</v>
      </c>
      <c r="E211" s="602" t="s">
        <v>3</v>
      </c>
      <c r="F211" s="603" t="s">
        <v>4</v>
      </c>
      <c r="G211" s="602" t="s">
        <v>3</v>
      </c>
      <c r="H211" s="603" t="s">
        <v>4</v>
      </c>
      <c r="I211" s="602" t="s">
        <v>3</v>
      </c>
      <c r="J211" s="603" t="s">
        <v>4</v>
      </c>
      <c r="K211" s="602" t="s">
        <v>3</v>
      </c>
      <c r="L211" s="603" t="s">
        <v>4</v>
      </c>
      <c r="M211" s="602" t="s">
        <v>3</v>
      </c>
      <c r="N211" s="603" t="s">
        <v>4</v>
      </c>
      <c r="O211" s="602" t="s">
        <v>3</v>
      </c>
      <c r="P211" s="603" t="s">
        <v>4</v>
      </c>
      <c r="AU211" s="230"/>
    </row>
    <row r="212" spans="1:47" x14ac:dyDescent="0.35">
      <c r="B212" s="182" t="s">
        <v>55</v>
      </c>
      <c r="C212" s="17">
        <v>7071</v>
      </c>
      <c r="D212" s="30">
        <f>C212/C$216</f>
        <v>0.61125518672199175</v>
      </c>
      <c r="E212" s="17">
        <v>8340</v>
      </c>
      <c r="F212" s="30">
        <f>E212/E$216</f>
        <v>0.61251468860164515</v>
      </c>
      <c r="G212" s="17">
        <v>9077</v>
      </c>
      <c r="H212" s="30">
        <f>G212/G$216</f>
        <v>0.60997244808816609</v>
      </c>
      <c r="I212" s="17">
        <v>9660</v>
      </c>
      <c r="J212" s="30">
        <f>I212/I$216</f>
        <v>0.61007957559681703</v>
      </c>
      <c r="K212" s="17">
        <v>10156</v>
      </c>
      <c r="L212" s="30">
        <f>K212/K$216</f>
        <v>0.61129168171421688</v>
      </c>
      <c r="M212" s="17">
        <v>9128</v>
      </c>
      <c r="N212" s="30">
        <f>M212/M$216</f>
        <v>0.60987505846194967</v>
      </c>
      <c r="O212" s="17">
        <v>6779</v>
      </c>
      <c r="P212" s="30">
        <f>O212/O$216</f>
        <v>0.61050072046109505</v>
      </c>
      <c r="AU212" s="230"/>
    </row>
    <row r="213" spans="1:47" x14ac:dyDescent="0.35">
      <c r="B213" s="594" t="s">
        <v>54</v>
      </c>
      <c r="C213" s="436">
        <v>4497</v>
      </c>
      <c r="D213" s="425">
        <f>C213/C$216</f>
        <v>0.38874481327800831</v>
      </c>
      <c r="E213" s="436">
        <v>5276</v>
      </c>
      <c r="F213" s="425">
        <f>E213/E$216</f>
        <v>0.3874853113983549</v>
      </c>
      <c r="G213" s="436">
        <v>5804</v>
      </c>
      <c r="H213" s="425">
        <f>G213/G$216</f>
        <v>0.39002755191183386</v>
      </c>
      <c r="I213" s="436">
        <v>6174</v>
      </c>
      <c r="J213" s="425">
        <f>I213/I$216</f>
        <v>0.38992042440318303</v>
      </c>
      <c r="K213" s="436">
        <v>6458</v>
      </c>
      <c r="L213" s="425">
        <f>K213/K$216</f>
        <v>0.38870831828578306</v>
      </c>
      <c r="M213" s="436">
        <v>5839</v>
      </c>
      <c r="N213" s="425">
        <f>M213/M$216</f>
        <v>0.39012494153805038</v>
      </c>
      <c r="O213" s="436">
        <v>4325</v>
      </c>
      <c r="P213" s="425">
        <f>O213/O$216</f>
        <v>0.3894992795389049</v>
      </c>
      <c r="AU213" s="230"/>
    </row>
    <row r="214" spans="1:47" ht="15" thickBot="1" x14ac:dyDescent="0.4">
      <c r="B214" s="193" t="s">
        <v>53</v>
      </c>
      <c r="C214" s="206">
        <v>63</v>
      </c>
      <c r="D214" s="568">
        <f>C214/C215</f>
        <v>5.4165591952540625E-3</v>
      </c>
      <c r="E214" s="206">
        <v>73</v>
      </c>
      <c r="F214" s="568">
        <f>E214/E215</f>
        <v>5.3327489224925121E-3</v>
      </c>
      <c r="G214" s="206">
        <v>98</v>
      </c>
      <c r="H214" s="568">
        <f>G214/G215</f>
        <v>6.5424928232859338E-3</v>
      </c>
      <c r="I214" s="206">
        <v>81</v>
      </c>
      <c r="J214" s="568">
        <f>I214/I215</f>
        <v>5.0895381715362863E-3</v>
      </c>
      <c r="K214" s="206">
        <v>124</v>
      </c>
      <c r="L214" s="568">
        <f>K214/K215</f>
        <v>7.4082925080654798E-3</v>
      </c>
      <c r="M214" s="206">
        <v>137</v>
      </c>
      <c r="N214" s="568">
        <f>M214/M215</f>
        <v>9.0704449152542374E-3</v>
      </c>
      <c r="O214" s="206">
        <v>115</v>
      </c>
      <c r="P214" s="568">
        <f>O214/O215</f>
        <v>1.0250467956145823E-2</v>
      </c>
      <c r="AU214" s="230"/>
    </row>
    <row r="215" spans="1:47" x14ac:dyDescent="0.35">
      <c r="B215" s="597" t="s">
        <v>23</v>
      </c>
      <c r="C215" s="573">
        <f>SUM(C212:C214)</f>
        <v>11631</v>
      </c>
      <c r="D215" s="575" t="s">
        <v>168</v>
      </c>
      <c r="E215" s="573">
        <f>SUM(E212:E214)</f>
        <v>13689</v>
      </c>
      <c r="F215" s="575" t="s">
        <v>168</v>
      </c>
      <c r="G215" s="573">
        <f>SUM(G212:G214)</f>
        <v>14979</v>
      </c>
      <c r="H215" s="575" t="s">
        <v>168</v>
      </c>
      <c r="I215" s="573">
        <f>SUM(I212:I214)</f>
        <v>15915</v>
      </c>
      <c r="J215" s="575" t="s">
        <v>168</v>
      </c>
      <c r="K215" s="573">
        <f>SUM(K212:K214)</f>
        <v>16738</v>
      </c>
      <c r="L215" s="575" t="s">
        <v>168</v>
      </c>
      <c r="M215" s="573">
        <f>SUM(M212:M214)</f>
        <v>15104</v>
      </c>
      <c r="N215" s="575" t="s">
        <v>168</v>
      </c>
      <c r="O215" s="573">
        <f>SUM(O212:O214)</f>
        <v>11219</v>
      </c>
      <c r="P215" s="575" t="s">
        <v>168</v>
      </c>
      <c r="AU215" s="230"/>
    </row>
    <row r="216" spans="1:47" ht="15" thickBot="1" x14ac:dyDescent="0.4">
      <c r="B216" s="600" t="s">
        <v>148</v>
      </c>
      <c r="C216" s="578">
        <f t="shared" ref="C216:P216" si="75">SUM(C212:C213)</f>
        <v>11568</v>
      </c>
      <c r="D216" s="580">
        <f t="shared" si="75"/>
        <v>1</v>
      </c>
      <c r="E216" s="578">
        <f t="shared" si="75"/>
        <v>13616</v>
      </c>
      <c r="F216" s="580">
        <f t="shared" si="75"/>
        <v>1</v>
      </c>
      <c r="G216" s="578">
        <f t="shared" si="75"/>
        <v>14881</v>
      </c>
      <c r="H216" s="580">
        <f t="shared" si="75"/>
        <v>1</v>
      </c>
      <c r="I216" s="578">
        <f t="shared" si="75"/>
        <v>15834</v>
      </c>
      <c r="J216" s="580">
        <f t="shared" si="75"/>
        <v>1</v>
      </c>
      <c r="K216" s="578">
        <f t="shared" si="75"/>
        <v>16614</v>
      </c>
      <c r="L216" s="580">
        <f t="shared" si="75"/>
        <v>1</v>
      </c>
      <c r="M216" s="578">
        <f t="shared" si="75"/>
        <v>14967</v>
      </c>
      <c r="N216" s="580">
        <f t="shared" si="75"/>
        <v>1</v>
      </c>
      <c r="O216" s="578">
        <f t="shared" si="75"/>
        <v>11104</v>
      </c>
      <c r="P216" s="580">
        <f t="shared" si="75"/>
        <v>1</v>
      </c>
      <c r="AU216" s="230"/>
    </row>
    <row r="217" spans="1:47" x14ac:dyDescent="0.35">
      <c r="AU217" s="230"/>
    </row>
    <row r="218" spans="1:47" x14ac:dyDescent="0.35">
      <c r="AU218" s="230"/>
    </row>
    <row r="219" spans="1:47" x14ac:dyDescent="0.35">
      <c r="AU219" s="230"/>
    </row>
    <row r="220" spans="1:47" x14ac:dyDescent="0.35">
      <c r="A220" s="379"/>
      <c r="B220" s="1043" t="s">
        <v>562</v>
      </c>
      <c r="C220" s="1043"/>
      <c r="D220" s="1043"/>
      <c r="E220" s="1043"/>
      <c r="F220" s="379"/>
      <c r="G220" s="379"/>
      <c r="H220" s="379"/>
      <c r="I220" s="379"/>
      <c r="J220" s="379"/>
      <c r="K220" s="379"/>
      <c r="L220" s="379"/>
      <c r="M220" s="379"/>
      <c r="N220" s="379"/>
      <c r="O220" s="379"/>
      <c r="P220" s="379"/>
      <c r="Q220" s="379"/>
      <c r="R220" s="379"/>
      <c r="S220" s="379"/>
      <c r="T220" s="379"/>
      <c r="U220" s="379"/>
      <c r="V220" s="379"/>
      <c r="W220" s="379"/>
      <c r="X220" s="379"/>
      <c r="Y220" s="379"/>
      <c r="Z220" s="379"/>
      <c r="AA220" s="379"/>
      <c r="AB220" s="379"/>
      <c r="AC220" s="379"/>
      <c r="AD220" s="379"/>
      <c r="AE220" s="379"/>
      <c r="AF220" s="379"/>
      <c r="AG220" s="379"/>
      <c r="AH220" s="379"/>
      <c r="AI220" s="379"/>
      <c r="AJ220" s="379"/>
      <c r="AK220" s="379"/>
      <c r="AL220" s="379"/>
      <c r="AM220" s="379"/>
      <c r="AN220" s="379"/>
      <c r="AO220" s="379"/>
      <c r="AP220" s="379"/>
      <c r="AQ220" s="379"/>
      <c r="AR220" s="379"/>
      <c r="AS220" s="379"/>
      <c r="AT220" s="379"/>
      <c r="AU220" s="230"/>
    </row>
    <row r="221" spans="1:47" x14ac:dyDescent="0.35">
      <c r="A221" s="379"/>
      <c r="B221" s="1043"/>
      <c r="C221" s="1043"/>
      <c r="D221" s="1043"/>
      <c r="E221" s="1043"/>
      <c r="F221" s="379"/>
      <c r="G221" s="379"/>
      <c r="H221" s="379"/>
      <c r="I221" s="379"/>
      <c r="J221" s="379"/>
      <c r="K221" s="379"/>
      <c r="L221" s="379"/>
      <c r="M221" s="379"/>
      <c r="N221" s="379"/>
      <c r="O221" s="379"/>
      <c r="P221" s="379"/>
      <c r="Q221" s="379"/>
      <c r="R221" s="379"/>
      <c r="S221" s="379"/>
      <c r="T221" s="379"/>
      <c r="U221" s="379"/>
      <c r="V221" s="379"/>
      <c r="W221" s="379"/>
      <c r="X221" s="379"/>
      <c r="Y221" s="379"/>
      <c r="Z221" s="379"/>
      <c r="AA221" s="379"/>
      <c r="AB221" s="379"/>
      <c r="AC221" s="379"/>
      <c r="AD221" s="379"/>
      <c r="AE221" s="379"/>
      <c r="AF221" s="379"/>
      <c r="AG221" s="379"/>
      <c r="AH221" s="379"/>
      <c r="AI221" s="379"/>
      <c r="AJ221" s="379"/>
      <c r="AK221" s="379"/>
      <c r="AL221" s="379"/>
      <c r="AM221" s="379"/>
      <c r="AN221" s="379"/>
      <c r="AO221" s="379"/>
      <c r="AP221" s="379"/>
      <c r="AQ221" s="379"/>
      <c r="AR221" s="379"/>
      <c r="AS221" s="379"/>
      <c r="AT221" s="379"/>
      <c r="AU221" s="230"/>
    </row>
    <row r="222" spans="1:47" x14ac:dyDescent="0.35">
      <c r="C222" s="3" t="s">
        <v>671</v>
      </c>
      <c r="AU222" s="230"/>
    </row>
    <row r="223" spans="1:47" ht="15" thickBot="1" x14ac:dyDescent="0.4">
      <c r="AU223" s="230"/>
    </row>
    <row r="224" spans="1:47" ht="18.5" x14ac:dyDescent="0.45">
      <c r="B224" s="250" t="s">
        <v>190</v>
      </c>
      <c r="C224" s="239">
        <v>2015</v>
      </c>
      <c r="D224" s="246">
        <v>2016</v>
      </c>
      <c r="E224" s="242">
        <v>2017</v>
      </c>
      <c r="F224" s="247">
        <v>2018</v>
      </c>
      <c r="G224" s="246">
        <v>2019</v>
      </c>
      <c r="H224" s="247">
        <v>2020</v>
      </c>
      <c r="I224" s="239">
        <v>2021</v>
      </c>
      <c r="J224" s="674" t="s">
        <v>549</v>
      </c>
      <c r="AU224" s="230"/>
    </row>
    <row r="225" spans="1:47" x14ac:dyDescent="0.35">
      <c r="B225" s="258" t="s">
        <v>55</v>
      </c>
      <c r="C225" s="257">
        <f>C244/C193</f>
        <v>13.29100539963455</v>
      </c>
      <c r="D225" s="257">
        <f>E244/E193</f>
        <v>13.444862771942585</v>
      </c>
      <c r="E225" s="257">
        <f>G244/G193</f>
        <v>13.587232065830513</v>
      </c>
      <c r="F225" s="257">
        <f>I244/I193</f>
        <v>13.307936809146543</v>
      </c>
      <c r="G225" s="257">
        <f>K244/K193</f>
        <v>12.738430938113702</v>
      </c>
      <c r="H225" s="257">
        <f>M244/M193</f>
        <v>8.8406399335134012</v>
      </c>
      <c r="I225" s="259">
        <f>O244/O193</f>
        <v>13.270652594352654</v>
      </c>
      <c r="J225" s="675" t="s">
        <v>192</v>
      </c>
      <c r="AU225" s="230"/>
    </row>
    <row r="226" spans="1:47" ht="15" thickBot="1" x14ac:dyDescent="0.4">
      <c r="B226" s="637" t="s">
        <v>54</v>
      </c>
      <c r="C226" s="638">
        <f>C245/C194</f>
        <v>15.353775937749402</v>
      </c>
      <c r="D226" s="638">
        <f>E245/E194</f>
        <v>16.01029018316526</v>
      </c>
      <c r="E226" s="638">
        <f>G245/G194</f>
        <v>15.920322315583004</v>
      </c>
      <c r="F226" s="638">
        <f>I245/I194</f>
        <v>15.660693285546284</v>
      </c>
      <c r="G226" s="638">
        <f>K245/K194</f>
        <v>14.751472667295005</v>
      </c>
      <c r="H226" s="638">
        <f>M245/M194</f>
        <v>9.854656419529837</v>
      </c>
      <c r="I226" s="639">
        <f>O245/O194</f>
        <v>15.357534588059329</v>
      </c>
      <c r="J226" s="675" t="s">
        <v>192</v>
      </c>
      <c r="AU226" s="230"/>
    </row>
    <row r="227" spans="1:47" ht="15" thickBot="1" x14ac:dyDescent="0.4">
      <c r="B227" s="255"/>
      <c r="C227" s="256"/>
      <c r="D227" s="256"/>
      <c r="E227" s="256"/>
      <c r="F227" s="256"/>
      <c r="G227" s="256"/>
      <c r="H227" s="256"/>
      <c r="I227" s="256"/>
      <c r="AU227" s="230"/>
    </row>
    <row r="228" spans="1:47" ht="18.5" x14ac:dyDescent="0.45">
      <c r="B228" s="250" t="s">
        <v>190</v>
      </c>
      <c r="C228" s="240">
        <v>2015</v>
      </c>
      <c r="D228" s="248">
        <v>2016</v>
      </c>
      <c r="E228" s="241">
        <v>2017</v>
      </c>
      <c r="F228" s="249">
        <v>2018</v>
      </c>
      <c r="G228" s="248">
        <v>2019</v>
      </c>
      <c r="H228" s="249">
        <v>2020</v>
      </c>
      <c r="I228" s="240">
        <v>2021</v>
      </c>
      <c r="J228" s="676" t="s">
        <v>549</v>
      </c>
      <c r="AU228" s="230"/>
    </row>
    <row r="229" spans="1:47" x14ac:dyDescent="0.35">
      <c r="B229" s="258" t="s">
        <v>55</v>
      </c>
      <c r="C229" s="257">
        <f>C253/C203</f>
        <v>15.371422039323274</v>
      </c>
      <c r="D229" s="257">
        <f>E253/E203</f>
        <v>16.76148402666994</v>
      </c>
      <c r="E229" s="257">
        <f>G253/G203</f>
        <v>18.218880810751266</v>
      </c>
      <c r="F229" s="257">
        <f>I253/I203</f>
        <v>17.99854895623784</v>
      </c>
      <c r="G229" s="257">
        <f>K253/K203</f>
        <v>18.074559136079039</v>
      </c>
      <c r="H229" s="257">
        <f>M253/M203</f>
        <v>16.707699116747168</v>
      </c>
      <c r="I229" s="259">
        <f>O253/O203</f>
        <v>17.557650883966673</v>
      </c>
      <c r="J229" s="677" t="s">
        <v>191</v>
      </c>
      <c r="AU229" s="230"/>
    </row>
    <row r="230" spans="1:47" ht="15" thickBot="1" x14ac:dyDescent="0.4">
      <c r="B230" s="637" t="s">
        <v>54</v>
      </c>
      <c r="C230" s="638">
        <f>C254/C204</f>
        <v>13.042272823107737</v>
      </c>
      <c r="D230" s="638">
        <f>E254/E204</f>
        <v>14.347961201619738</v>
      </c>
      <c r="E230" s="638">
        <f>G254/G204</f>
        <v>15.748998330550918</v>
      </c>
      <c r="F230" s="638">
        <f>I254/I204</f>
        <v>15.02913374717833</v>
      </c>
      <c r="G230" s="638">
        <f>K254/K204</f>
        <v>14.49120145631068</v>
      </c>
      <c r="H230" s="638">
        <f>M254/M204</f>
        <v>14.019806944966779</v>
      </c>
      <c r="I230" s="639">
        <f>O254/O204</f>
        <v>14.086763717805152</v>
      </c>
      <c r="J230" s="624" t="s">
        <v>191</v>
      </c>
      <c r="AU230" s="230"/>
    </row>
    <row r="231" spans="1:47" ht="15" thickBot="1" x14ac:dyDescent="0.4">
      <c r="AU231" s="230"/>
    </row>
    <row r="232" spans="1:47" ht="18.5" x14ac:dyDescent="0.45">
      <c r="B232" s="250" t="s">
        <v>190</v>
      </c>
      <c r="C232" s="243">
        <v>2015</v>
      </c>
      <c r="D232" s="253">
        <v>2016</v>
      </c>
      <c r="E232" s="244">
        <v>2017</v>
      </c>
      <c r="F232" s="254">
        <v>2018</v>
      </c>
      <c r="G232" s="253">
        <v>2019</v>
      </c>
      <c r="H232" s="254">
        <v>2020</v>
      </c>
      <c r="I232" s="243">
        <v>2021</v>
      </c>
      <c r="J232" s="678" t="s">
        <v>549</v>
      </c>
      <c r="AU232" s="230"/>
    </row>
    <row r="233" spans="1:47" x14ac:dyDescent="0.35">
      <c r="B233" s="258" t="s">
        <v>55</v>
      </c>
      <c r="C233" s="257">
        <f>C262/C212</f>
        <v>29.204780087682082</v>
      </c>
      <c r="D233" s="257">
        <f>E262/E212</f>
        <v>30.037649880095923</v>
      </c>
      <c r="E233" s="257">
        <f>G262/G212</f>
        <v>30.075024787925525</v>
      </c>
      <c r="F233" s="257">
        <f>I262/I212</f>
        <v>29.894306418219461</v>
      </c>
      <c r="G233" s="257">
        <f>K262/K212</f>
        <v>29.072469476171722</v>
      </c>
      <c r="H233" s="257">
        <f>M262/M212</f>
        <v>26.743755477651185</v>
      </c>
      <c r="I233" s="259">
        <f>O262/O212</f>
        <v>30.25047942174362</v>
      </c>
      <c r="J233" s="627" t="s">
        <v>191</v>
      </c>
      <c r="AU233" s="230"/>
    </row>
    <row r="234" spans="1:47" ht="15" thickBot="1" x14ac:dyDescent="0.4">
      <c r="B234" s="637" t="s">
        <v>54</v>
      </c>
      <c r="C234" s="638">
        <f>C263/C213</f>
        <v>29.343340004447409</v>
      </c>
      <c r="D234" s="638">
        <f>E263/E213</f>
        <v>30.698256254738439</v>
      </c>
      <c r="E234" s="638">
        <f>G263/G213</f>
        <v>31.38869745003446</v>
      </c>
      <c r="F234" s="638">
        <f>I263/I213</f>
        <v>30.142047295108519</v>
      </c>
      <c r="G234" s="638">
        <f>K263/K213</f>
        <v>29.10823784453391</v>
      </c>
      <c r="H234" s="638">
        <f>M263/M213</f>
        <v>25.109265285151569</v>
      </c>
      <c r="I234" s="639">
        <f>O263/O213</f>
        <v>30.813410404624278</v>
      </c>
      <c r="J234" s="679" t="s">
        <v>191</v>
      </c>
      <c r="AU234" s="230"/>
    </row>
    <row r="235" spans="1:47" x14ac:dyDescent="0.35">
      <c r="AU235" s="230"/>
    </row>
    <row r="236" spans="1:47" x14ac:dyDescent="0.35">
      <c r="AU236" s="230"/>
    </row>
    <row r="237" spans="1:47" x14ac:dyDescent="0.35">
      <c r="A237" s="379"/>
      <c r="B237" s="1043" t="s">
        <v>563</v>
      </c>
      <c r="C237" s="1043"/>
      <c r="D237" s="1043"/>
      <c r="E237" s="104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379"/>
      <c r="R237" s="379"/>
      <c r="S237" s="379"/>
      <c r="T237" s="379"/>
      <c r="U237" s="379"/>
      <c r="V237" s="379"/>
      <c r="W237" s="379"/>
      <c r="X237" s="379"/>
      <c r="Y237" s="379"/>
      <c r="Z237" s="379"/>
      <c r="AA237" s="379"/>
      <c r="AB237" s="379"/>
      <c r="AC237" s="379"/>
      <c r="AD237" s="379"/>
      <c r="AE237" s="379"/>
      <c r="AF237" s="379"/>
      <c r="AG237" s="379"/>
      <c r="AH237" s="379"/>
      <c r="AI237" s="379"/>
      <c r="AJ237" s="379"/>
      <c r="AK237" s="379"/>
      <c r="AL237" s="379"/>
      <c r="AM237" s="379"/>
      <c r="AN237" s="379"/>
      <c r="AO237" s="379"/>
      <c r="AP237" s="379"/>
      <c r="AQ237" s="379"/>
      <c r="AR237" s="379"/>
      <c r="AS237" s="379"/>
      <c r="AT237" s="379"/>
      <c r="AU237" s="230"/>
    </row>
    <row r="238" spans="1:47" x14ac:dyDescent="0.35">
      <c r="A238" s="379"/>
      <c r="B238" s="1043"/>
      <c r="C238" s="1043"/>
      <c r="D238" s="1043"/>
      <c r="E238" s="1043"/>
      <c r="F238" s="379"/>
      <c r="G238" s="379"/>
      <c r="H238" s="379"/>
      <c r="I238" s="379"/>
      <c r="J238" s="379"/>
      <c r="K238" s="379"/>
      <c r="L238" s="379"/>
      <c r="M238" s="379"/>
      <c r="N238" s="379"/>
      <c r="O238" s="379"/>
      <c r="P238" s="379"/>
      <c r="Q238" s="379"/>
      <c r="R238" s="379"/>
      <c r="S238" s="379"/>
      <c r="T238" s="379"/>
      <c r="U238" s="379"/>
      <c r="V238" s="379"/>
      <c r="W238" s="379"/>
      <c r="X238" s="379"/>
      <c r="Y238" s="379"/>
      <c r="Z238" s="379"/>
      <c r="AA238" s="379"/>
      <c r="AB238" s="379"/>
      <c r="AC238" s="379"/>
      <c r="AD238" s="379"/>
      <c r="AE238" s="379"/>
      <c r="AF238" s="379"/>
      <c r="AG238" s="379"/>
      <c r="AH238" s="379"/>
      <c r="AI238" s="379"/>
      <c r="AJ238" s="379"/>
      <c r="AK238" s="379"/>
      <c r="AL238" s="379"/>
      <c r="AM238" s="379"/>
      <c r="AN238" s="379"/>
      <c r="AO238" s="379"/>
      <c r="AP238" s="379"/>
      <c r="AQ238" s="379"/>
      <c r="AR238" s="379"/>
      <c r="AS238" s="379"/>
      <c r="AT238" s="379"/>
      <c r="AU238" s="230"/>
    </row>
    <row r="239" spans="1:47" x14ac:dyDescent="0.35">
      <c r="C239" s="3" t="s">
        <v>671</v>
      </c>
      <c r="AU239" s="230"/>
    </row>
    <row r="240" spans="1:47" x14ac:dyDescent="0.35">
      <c r="AU240" s="230"/>
    </row>
    <row r="241" spans="2:47" ht="15" thickBot="1" x14ac:dyDescent="0.4">
      <c r="AU241" s="230"/>
    </row>
    <row r="242" spans="2:47" ht="18.5" x14ac:dyDescent="0.45">
      <c r="B242" s="148" t="s">
        <v>133</v>
      </c>
      <c r="C242" s="1098">
        <v>2015</v>
      </c>
      <c r="D242" s="1099"/>
      <c r="E242" s="1102">
        <v>2016</v>
      </c>
      <c r="F242" s="1103"/>
      <c r="G242" s="1098">
        <v>2017</v>
      </c>
      <c r="H242" s="1099"/>
      <c r="I242" s="1102">
        <v>2018</v>
      </c>
      <c r="J242" s="1103"/>
      <c r="K242" s="1098">
        <v>2019</v>
      </c>
      <c r="L242" s="1099"/>
      <c r="M242" s="1098">
        <v>2020</v>
      </c>
      <c r="N242" s="1099"/>
      <c r="O242" s="1098">
        <v>2021</v>
      </c>
      <c r="P242" s="1099"/>
      <c r="AU242" s="230"/>
    </row>
    <row r="243" spans="2:47" ht="16" thickBot="1" x14ac:dyDescent="0.4">
      <c r="B243" s="538"/>
      <c r="C243" s="558" t="s">
        <v>3</v>
      </c>
      <c r="D243" s="559" t="s">
        <v>4</v>
      </c>
      <c r="E243" s="558" t="s">
        <v>3</v>
      </c>
      <c r="F243" s="559" t="s">
        <v>4</v>
      </c>
      <c r="G243" s="558" t="s">
        <v>3</v>
      </c>
      <c r="H243" s="559" t="s">
        <v>4</v>
      </c>
      <c r="I243" s="558" t="s">
        <v>3</v>
      </c>
      <c r="J243" s="559" t="s">
        <v>4</v>
      </c>
      <c r="K243" s="558" t="s">
        <v>3</v>
      </c>
      <c r="L243" s="559" t="s">
        <v>4</v>
      </c>
      <c r="M243" s="558" t="s">
        <v>3</v>
      </c>
      <c r="N243" s="559" t="s">
        <v>4</v>
      </c>
      <c r="O243" s="558" t="s">
        <v>3</v>
      </c>
      <c r="P243" s="559" t="s">
        <v>4</v>
      </c>
      <c r="AU243" s="230"/>
    </row>
    <row r="244" spans="2:47" x14ac:dyDescent="0.35">
      <c r="B244" s="182" t="s">
        <v>55</v>
      </c>
      <c r="C244" s="17">
        <v>647365</v>
      </c>
      <c r="D244" s="30">
        <f>C244/C$248</f>
        <v>0.51256542015376205</v>
      </c>
      <c r="E244" s="17">
        <v>628507</v>
      </c>
      <c r="F244" s="30">
        <f>E244/E$248</f>
        <v>0.50246030927546592</v>
      </c>
      <c r="G244" s="17">
        <v>614238</v>
      </c>
      <c r="H244" s="30">
        <f>G244/G$248</f>
        <v>0.50560227317625672</v>
      </c>
      <c r="I244" s="17">
        <v>561036</v>
      </c>
      <c r="J244" s="30">
        <f>I244/I$248</f>
        <v>0.50077208566669817</v>
      </c>
      <c r="K244" s="17">
        <v>505945</v>
      </c>
      <c r="L244" s="30">
        <f>K244/K$248</f>
        <v>0.50253429970788255</v>
      </c>
      <c r="M244" s="17">
        <v>170200</v>
      </c>
      <c r="N244" s="30">
        <f>M244/M$248</f>
        <v>0.49392317782395206</v>
      </c>
      <c r="O244" s="17">
        <v>240159</v>
      </c>
      <c r="P244" s="30">
        <f>O244/O$248</f>
        <v>0.49355920638900419</v>
      </c>
      <c r="AU244" s="230"/>
    </row>
    <row r="245" spans="2:47" x14ac:dyDescent="0.35">
      <c r="B245" s="594" t="s">
        <v>54</v>
      </c>
      <c r="C245" s="436">
        <v>615625</v>
      </c>
      <c r="D245" s="425">
        <f>C245/C$248</f>
        <v>0.48743457984623789</v>
      </c>
      <c r="E245" s="436">
        <v>622352</v>
      </c>
      <c r="F245" s="425">
        <f>E245/E$248</f>
        <v>0.49753969072453408</v>
      </c>
      <c r="G245" s="436">
        <v>600626</v>
      </c>
      <c r="H245" s="425">
        <f>G245/G$248</f>
        <v>0.49439772682374322</v>
      </c>
      <c r="I245" s="436">
        <v>559306</v>
      </c>
      <c r="J245" s="425">
        <f>I245/I$248</f>
        <v>0.49922791433330177</v>
      </c>
      <c r="K245" s="436">
        <v>500842</v>
      </c>
      <c r="L245" s="425">
        <f>K245/K$248</f>
        <v>0.4974657002921174</v>
      </c>
      <c r="M245" s="436">
        <v>174388</v>
      </c>
      <c r="N245" s="425">
        <f>M245/M$248</f>
        <v>0.50607682217604788</v>
      </c>
      <c r="O245" s="436">
        <v>246427</v>
      </c>
      <c r="P245" s="425">
        <f>O245/O$248</f>
        <v>0.50644079361099581</v>
      </c>
      <c r="AU245" s="230"/>
    </row>
    <row r="246" spans="2:47" ht="15" thickBot="1" x14ac:dyDescent="0.4">
      <c r="B246" s="193" t="s">
        <v>53</v>
      </c>
      <c r="C246" s="206">
        <v>18138</v>
      </c>
      <c r="D246" s="568">
        <f>C246/C$247</f>
        <v>1.4157835907106862E-2</v>
      </c>
      <c r="E246" s="206">
        <v>21950</v>
      </c>
      <c r="F246" s="568">
        <f>E246/E$247</f>
        <v>1.7245321175447376E-2</v>
      </c>
      <c r="G246" s="206">
        <v>25606</v>
      </c>
      <c r="H246" s="568">
        <f>G246/G$247</f>
        <v>2.064217594943852E-2</v>
      </c>
      <c r="I246" s="206">
        <v>25173</v>
      </c>
      <c r="J246" s="568">
        <f>I246/I$247</f>
        <v>2.1975268765577056E-2</v>
      </c>
      <c r="K246" s="206">
        <v>22118</v>
      </c>
      <c r="L246" s="568">
        <f>K246/K$247</f>
        <v>2.1496639631452857E-2</v>
      </c>
      <c r="M246" s="206">
        <v>11918</v>
      </c>
      <c r="N246" s="568">
        <f>M246/M$247</f>
        <v>3.3430012398108305E-2</v>
      </c>
      <c r="O246" s="206">
        <v>20982</v>
      </c>
      <c r="P246" s="568">
        <f>O246/O$247</f>
        <v>4.1338303439145102E-2</v>
      </c>
      <c r="AU246" s="230"/>
    </row>
    <row r="247" spans="2:47" x14ac:dyDescent="0.35">
      <c r="B247" s="597" t="s">
        <v>23</v>
      </c>
      <c r="C247" s="573">
        <f>SUM(C244:C246)</f>
        <v>1281128</v>
      </c>
      <c r="D247" s="575" t="s">
        <v>168</v>
      </c>
      <c r="E247" s="573">
        <f>SUM(E244:E246)</f>
        <v>1272809</v>
      </c>
      <c r="F247" s="575" t="s">
        <v>168</v>
      </c>
      <c r="G247" s="573">
        <f>SUM(G244:G246)</f>
        <v>1240470</v>
      </c>
      <c r="H247" s="575" t="s">
        <v>168</v>
      </c>
      <c r="I247" s="573">
        <f>SUM(I244:I246)</f>
        <v>1145515</v>
      </c>
      <c r="J247" s="575" t="s">
        <v>168</v>
      </c>
      <c r="K247" s="573">
        <f>SUM(K244:K246)</f>
        <v>1028905</v>
      </c>
      <c r="L247" s="575" t="s">
        <v>168</v>
      </c>
      <c r="M247" s="573">
        <f>SUM(M244:M246)</f>
        <v>356506</v>
      </c>
      <c r="N247" s="575" t="s">
        <v>168</v>
      </c>
      <c r="O247" s="573">
        <f>SUM(O244:O246)</f>
        <v>507568</v>
      </c>
      <c r="P247" s="575" t="s">
        <v>168</v>
      </c>
      <c r="AU247" s="230"/>
    </row>
    <row r="248" spans="2:47" ht="15" thickBot="1" x14ac:dyDescent="0.4">
      <c r="B248" s="600" t="s">
        <v>148</v>
      </c>
      <c r="C248" s="578">
        <f t="shared" ref="C248:P248" si="76">SUM(C244:C245)</f>
        <v>1262990</v>
      </c>
      <c r="D248" s="580">
        <f t="shared" si="76"/>
        <v>1</v>
      </c>
      <c r="E248" s="578">
        <f t="shared" si="76"/>
        <v>1250859</v>
      </c>
      <c r="F248" s="580">
        <f t="shared" si="76"/>
        <v>1</v>
      </c>
      <c r="G248" s="578">
        <f t="shared" si="76"/>
        <v>1214864</v>
      </c>
      <c r="H248" s="580">
        <f t="shared" si="76"/>
        <v>1</v>
      </c>
      <c r="I248" s="578">
        <f t="shared" si="76"/>
        <v>1120342</v>
      </c>
      <c r="J248" s="580">
        <f t="shared" si="76"/>
        <v>1</v>
      </c>
      <c r="K248" s="578">
        <f t="shared" si="76"/>
        <v>1006787</v>
      </c>
      <c r="L248" s="580">
        <f t="shared" si="76"/>
        <v>1</v>
      </c>
      <c r="M248" s="578">
        <f t="shared" si="76"/>
        <v>344588</v>
      </c>
      <c r="N248" s="580">
        <f t="shared" si="76"/>
        <v>1</v>
      </c>
      <c r="O248" s="578">
        <f t="shared" si="76"/>
        <v>486586</v>
      </c>
      <c r="P248" s="580">
        <f t="shared" si="76"/>
        <v>1</v>
      </c>
      <c r="AU248" s="230"/>
    </row>
    <row r="249" spans="2:47" x14ac:dyDescent="0.35">
      <c r="AU249" s="230"/>
    </row>
    <row r="250" spans="2:47" ht="15" thickBot="1" x14ac:dyDescent="0.4">
      <c r="AU250" s="230"/>
    </row>
    <row r="251" spans="2:47" ht="18.5" x14ac:dyDescent="0.45">
      <c r="B251" s="147" t="s">
        <v>132</v>
      </c>
      <c r="C251" s="1086">
        <v>2015</v>
      </c>
      <c r="D251" s="1087"/>
      <c r="E251" s="1092">
        <v>2016</v>
      </c>
      <c r="F251" s="1093"/>
      <c r="G251" s="1086">
        <v>2017</v>
      </c>
      <c r="H251" s="1087"/>
      <c r="I251" s="1092">
        <v>2018</v>
      </c>
      <c r="J251" s="1093"/>
      <c r="K251" s="1086">
        <v>2019</v>
      </c>
      <c r="L251" s="1087"/>
      <c r="M251" s="1086">
        <v>2020</v>
      </c>
      <c r="N251" s="1087"/>
      <c r="O251" s="1086">
        <v>2021</v>
      </c>
      <c r="P251" s="1087"/>
      <c r="AU251" s="230"/>
    </row>
    <row r="252" spans="2:47" ht="16" thickBot="1" x14ac:dyDescent="0.4">
      <c r="B252" s="538"/>
      <c r="C252" s="583" t="s">
        <v>3</v>
      </c>
      <c r="D252" s="584" t="s">
        <v>4</v>
      </c>
      <c r="E252" s="583" t="s">
        <v>3</v>
      </c>
      <c r="F252" s="584" t="s">
        <v>4</v>
      </c>
      <c r="G252" s="583" t="s">
        <v>3</v>
      </c>
      <c r="H252" s="584" t="s">
        <v>4</v>
      </c>
      <c r="I252" s="583" t="s">
        <v>3</v>
      </c>
      <c r="J252" s="584" t="s">
        <v>4</v>
      </c>
      <c r="K252" s="583" t="s">
        <v>3</v>
      </c>
      <c r="L252" s="584" t="s">
        <v>4</v>
      </c>
      <c r="M252" s="583" t="s">
        <v>3</v>
      </c>
      <c r="N252" s="584" t="s">
        <v>4</v>
      </c>
      <c r="O252" s="583" t="s">
        <v>3</v>
      </c>
      <c r="P252" s="584" t="s">
        <v>4</v>
      </c>
      <c r="AU252" s="230"/>
    </row>
    <row r="253" spans="2:47" x14ac:dyDescent="0.35">
      <c r="B253" s="182" t="s">
        <v>55</v>
      </c>
      <c r="C253" s="17">
        <v>336173</v>
      </c>
      <c r="D253" s="30">
        <f>C253/C$257</f>
        <v>0.73098249154149231</v>
      </c>
      <c r="E253" s="17">
        <v>409768</v>
      </c>
      <c r="F253" s="30">
        <f>E253/E$257</f>
        <v>0.72895723223672859</v>
      </c>
      <c r="G253" s="17">
        <v>496173</v>
      </c>
      <c r="H253" s="30">
        <f>G253/G$257</f>
        <v>0.72450302695788538</v>
      </c>
      <c r="I253" s="17">
        <v>545770</v>
      </c>
      <c r="J253" s="30">
        <f>I253/I$257</f>
        <v>0.71923228473570255</v>
      </c>
      <c r="K253" s="17">
        <v>629320</v>
      </c>
      <c r="L253" s="30">
        <f>K253/K$257</f>
        <v>0.72491029620969094</v>
      </c>
      <c r="M253" s="17">
        <v>868249</v>
      </c>
      <c r="N253" s="30">
        <f>M253/M$257</f>
        <v>0.72128261767117452</v>
      </c>
      <c r="O253" s="17">
        <v>864012</v>
      </c>
      <c r="P253" s="30">
        <f>O253/O$257</f>
        <v>0.73314614607224948</v>
      </c>
      <c r="AU253" s="230"/>
    </row>
    <row r="254" spans="2:47" x14ac:dyDescent="0.35">
      <c r="B254" s="594" t="s">
        <v>54</v>
      </c>
      <c r="C254" s="436">
        <v>123719</v>
      </c>
      <c r="D254" s="425">
        <f>C254/C$257</f>
        <v>0.26901750845850764</v>
      </c>
      <c r="E254" s="436">
        <v>152361</v>
      </c>
      <c r="F254" s="425">
        <f>E254/E$257</f>
        <v>0.27104276776327141</v>
      </c>
      <c r="G254" s="436">
        <v>188673</v>
      </c>
      <c r="H254" s="425">
        <f>G254/G$257</f>
        <v>0.27549697304211457</v>
      </c>
      <c r="I254" s="436">
        <v>213053</v>
      </c>
      <c r="J254" s="425">
        <f>I254/I$257</f>
        <v>0.28076771526429745</v>
      </c>
      <c r="K254" s="436">
        <v>238815</v>
      </c>
      <c r="L254" s="425">
        <f>K254/K$257</f>
        <v>0.27508970379030911</v>
      </c>
      <c r="M254" s="436">
        <v>335508</v>
      </c>
      <c r="N254" s="425">
        <f>M254/M$257</f>
        <v>0.27871738232882548</v>
      </c>
      <c r="O254" s="436">
        <v>314487</v>
      </c>
      <c r="P254" s="425">
        <f>O254/O$257</f>
        <v>0.26685385392775046</v>
      </c>
      <c r="AU254" s="230"/>
    </row>
    <row r="255" spans="2:47" ht="15" thickBot="1" x14ac:dyDescent="0.4">
      <c r="B255" s="193" t="s">
        <v>53</v>
      </c>
      <c r="C255" s="206">
        <v>1044</v>
      </c>
      <c r="D255" s="568">
        <f>C255/C$256</f>
        <v>2.2649565232483468E-3</v>
      </c>
      <c r="E255" s="206">
        <v>1055</v>
      </c>
      <c r="F255" s="568">
        <f>E255/E$256</f>
        <v>1.8732776499332368E-3</v>
      </c>
      <c r="G255" s="206">
        <v>1164</v>
      </c>
      <c r="H255" s="568">
        <f>G255/G$256</f>
        <v>1.69676826868413E-3</v>
      </c>
      <c r="I255" s="206">
        <v>1403</v>
      </c>
      <c r="J255" s="568">
        <f>I255/I$256</f>
        <v>1.8455038370168871E-3</v>
      </c>
      <c r="K255" s="206">
        <v>1603</v>
      </c>
      <c r="L255" s="568">
        <f>K255/K$256</f>
        <v>1.8430837792530624E-3</v>
      </c>
      <c r="M255" s="206">
        <v>2789</v>
      </c>
      <c r="N255" s="568">
        <f>M255/M$256</f>
        <v>2.3115571225630852E-3</v>
      </c>
      <c r="O255" s="206">
        <v>2980</v>
      </c>
      <c r="P255" s="568">
        <f>O255/O$256</f>
        <v>2.5222623508331507E-3</v>
      </c>
      <c r="AU255" s="230"/>
    </row>
    <row r="256" spans="2:47" x14ac:dyDescent="0.35">
      <c r="B256" s="597" t="s">
        <v>23</v>
      </c>
      <c r="C256" s="573">
        <f>SUM(C253:C255)</f>
        <v>460936</v>
      </c>
      <c r="D256" s="575" t="s">
        <v>168</v>
      </c>
      <c r="E256" s="573">
        <f>SUM(E253:E255)</f>
        <v>563184</v>
      </c>
      <c r="F256" s="575" t="s">
        <v>168</v>
      </c>
      <c r="G256" s="573">
        <f>SUM(G253:G255)</f>
        <v>686010</v>
      </c>
      <c r="H256" s="575" t="s">
        <v>168</v>
      </c>
      <c r="I256" s="573">
        <f>SUM(I253:I255)</f>
        <v>760226</v>
      </c>
      <c r="J256" s="575" t="s">
        <v>168</v>
      </c>
      <c r="K256" s="573">
        <f>SUM(K253:K255)</f>
        <v>869738</v>
      </c>
      <c r="L256" s="575" t="s">
        <v>168</v>
      </c>
      <c r="M256" s="573">
        <f>SUM(M253:M255)</f>
        <v>1206546</v>
      </c>
      <c r="N256" s="575" t="s">
        <v>168</v>
      </c>
      <c r="O256" s="573">
        <f>SUM(O253:O255)</f>
        <v>1181479</v>
      </c>
      <c r="P256" s="575" t="s">
        <v>168</v>
      </c>
      <c r="AU256" s="230"/>
    </row>
    <row r="257" spans="1:47" ht="15" thickBot="1" x14ac:dyDescent="0.4">
      <c r="B257" s="600" t="s">
        <v>148</v>
      </c>
      <c r="C257" s="578">
        <f t="shared" ref="C257:P257" si="77">SUM(C253:C254)</f>
        <v>459892</v>
      </c>
      <c r="D257" s="580">
        <f t="shared" si="77"/>
        <v>1</v>
      </c>
      <c r="E257" s="578">
        <f t="shared" si="77"/>
        <v>562129</v>
      </c>
      <c r="F257" s="580">
        <f t="shared" si="77"/>
        <v>1</v>
      </c>
      <c r="G257" s="578">
        <f t="shared" si="77"/>
        <v>684846</v>
      </c>
      <c r="H257" s="580">
        <f t="shared" si="77"/>
        <v>1</v>
      </c>
      <c r="I257" s="578">
        <f t="shared" si="77"/>
        <v>758823</v>
      </c>
      <c r="J257" s="580">
        <f t="shared" si="77"/>
        <v>1</v>
      </c>
      <c r="K257" s="578">
        <f t="shared" si="77"/>
        <v>868135</v>
      </c>
      <c r="L257" s="580">
        <f t="shared" si="77"/>
        <v>1</v>
      </c>
      <c r="M257" s="578">
        <f t="shared" si="77"/>
        <v>1203757</v>
      </c>
      <c r="N257" s="580">
        <f t="shared" si="77"/>
        <v>1</v>
      </c>
      <c r="O257" s="578">
        <f t="shared" si="77"/>
        <v>1178499</v>
      </c>
      <c r="P257" s="580">
        <f t="shared" si="77"/>
        <v>1</v>
      </c>
      <c r="AU257" s="230"/>
    </row>
    <row r="258" spans="1:47" x14ac:dyDescent="0.35">
      <c r="AU258" s="230"/>
    </row>
    <row r="259" spans="1:47" ht="15" thickBot="1" x14ac:dyDescent="0.4">
      <c r="AU259" s="230"/>
    </row>
    <row r="260" spans="1:47" ht="18.5" x14ac:dyDescent="0.45">
      <c r="B260" s="138" t="s">
        <v>134</v>
      </c>
      <c r="C260" s="1088">
        <v>2015</v>
      </c>
      <c r="D260" s="1089"/>
      <c r="E260" s="1090">
        <v>2016</v>
      </c>
      <c r="F260" s="1091"/>
      <c r="G260" s="1088">
        <v>2017</v>
      </c>
      <c r="H260" s="1089"/>
      <c r="I260" s="1090">
        <v>2018</v>
      </c>
      <c r="J260" s="1091"/>
      <c r="K260" s="1088">
        <v>2019</v>
      </c>
      <c r="L260" s="1089"/>
      <c r="M260" s="1088">
        <v>2020</v>
      </c>
      <c r="N260" s="1089"/>
      <c r="O260" s="1088">
        <v>2021</v>
      </c>
      <c r="P260" s="1089"/>
      <c r="AU260" s="230"/>
    </row>
    <row r="261" spans="1:47" ht="16" thickBot="1" x14ac:dyDescent="0.4">
      <c r="B261" s="538"/>
      <c r="C261" s="604" t="s">
        <v>3</v>
      </c>
      <c r="D261" s="605" t="s">
        <v>4</v>
      </c>
      <c r="E261" s="604" t="s">
        <v>3</v>
      </c>
      <c r="F261" s="605" t="s">
        <v>4</v>
      </c>
      <c r="G261" s="604" t="s">
        <v>3</v>
      </c>
      <c r="H261" s="605" t="s">
        <v>4</v>
      </c>
      <c r="I261" s="604" t="s">
        <v>3</v>
      </c>
      <c r="J261" s="605" t="s">
        <v>4</v>
      </c>
      <c r="K261" s="604" t="s">
        <v>3</v>
      </c>
      <c r="L261" s="605" t="s">
        <v>4</v>
      </c>
      <c r="M261" s="604" t="s">
        <v>3</v>
      </c>
      <c r="N261" s="605" t="s">
        <v>4</v>
      </c>
      <c r="O261" s="604" t="s">
        <v>3</v>
      </c>
      <c r="P261" s="605" t="s">
        <v>4</v>
      </c>
      <c r="AU261" s="230"/>
    </row>
    <row r="262" spans="1:47" x14ac:dyDescent="0.35">
      <c r="B262" s="182" t="s">
        <v>55</v>
      </c>
      <c r="C262" s="553">
        <v>206507</v>
      </c>
      <c r="D262" s="554">
        <f>C262/C$266</f>
        <v>0.61012988087359366</v>
      </c>
      <c r="E262" s="553">
        <v>250514</v>
      </c>
      <c r="F262" s="554">
        <f>E262/E$266</f>
        <v>0.60733905808309774</v>
      </c>
      <c r="G262" s="553">
        <v>272991</v>
      </c>
      <c r="H262" s="554">
        <f>G262/G$266</f>
        <v>0.59975481742026626</v>
      </c>
      <c r="I262" s="553">
        <v>288779</v>
      </c>
      <c r="J262" s="554">
        <f>I262/I$266</f>
        <v>0.60811453937448934</v>
      </c>
      <c r="K262" s="553">
        <v>295260</v>
      </c>
      <c r="L262" s="554">
        <f>K262/K$266</f>
        <v>0.61099948059043008</v>
      </c>
      <c r="M262" s="553">
        <v>244117</v>
      </c>
      <c r="N262" s="554">
        <f>M262/M$266</f>
        <v>0.62477158139891997</v>
      </c>
      <c r="O262" s="553">
        <v>205068</v>
      </c>
      <c r="P262" s="554">
        <f>O262/O$266</f>
        <v>0.60610753806866546</v>
      </c>
      <c r="AU262" s="230"/>
    </row>
    <row r="263" spans="1:47" x14ac:dyDescent="0.35">
      <c r="B263" s="594" t="s">
        <v>54</v>
      </c>
      <c r="C263" s="436">
        <v>131957</v>
      </c>
      <c r="D263" s="425">
        <f>C263/C$266</f>
        <v>0.38987011912640634</v>
      </c>
      <c r="E263" s="436">
        <v>161964</v>
      </c>
      <c r="F263" s="425">
        <f>E263/E$266</f>
        <v>0.39266094191690226</v>
      </c>
      <c r="G263" s="436">
        <v>182180</v>
      </c>
      <c r="H263" s="425">
        <f>G263/G$266</f>
        <v>0.40024518257973379</v>
      </c>
      <c r="I263" s="436">
        <v>186097</v>
      </c>
      <c r="J263" s="425">
        <f>I263/I$266</f>
        <v>0.39188546062551066</v>
      </c>
      <c r="K263" s="436">
        <v>187981</v>
      </c>
      <c r="L263" s="425">
        <f>K263/K$266</f>
        <v>0.38900051940956998</v>
      </c>
      <c r="M263" s="436">
        <v>146613</v>
      </c>
      <c r="N263" s="425">
        <f>M263/M$266</f>
        <v>0.37522841860108003</v>
      </c>
      <c r="O263" s="436">
        <v>133268</v>
      </c>
      <c r="P263" s="425">
        <f>O263/O$266</f>
        <v>0.39389246193133454</v>
      </c>
      <c r="AU263" s="230"/>
    </row>
    <row r="264" spans="1:47" ht="15" thickBot="1" x14ac:dyDescent="0.4">
      <c r="B264" s="193" t="s">
        <v>53</v>
      </c>
      <c r="C264" s="206">
        <v>1595</v>
      </c>
      <c r="D264" s="568">
        <f>C264/C265</f>
        <v>4.6903625547331492E-3</v>
      </c>
      <c r="E264" s="206">
        <v>2082</v>
      </c>
      <c r="F264" s="568">
        <f>E264/E265</f>
        <v>5.0221922037823235E-3</v>
      </c>
      <c r="G264" s="206">
        <v>2258</v>
      </c>
      <c r="H264" s="568">
        <f>G264/G265</f>
        <v>4.9362851939863889E-3</v>
      </c>
      <c r="I264" s="206">
        <v>2273</v>
      </c>
      <c r="J264" s="568">
        <f>I264/I265</f>
        <v>4.7637111258747268E-3</v>
      </c>
      <c r="K264" s="206">
        <v>3120</v>
      </c>
      <c r="L264" s="568">
        <f>K264/K265</f>
        <v>6.4149880438604248E-3</v>
      </c>
      <c r="M264" s="206">
        <v>3698</v>
      </c>
      <c r="N264" s="568">
        <f>M264/M265</f>
        <v>9.3756021377792657E-3</v>
      </c>
      <c r="O264" s="206">
        <v>3344</v>
      </c>
      <c r="P264" s="568">
        <f>O264/O265</f>
        <v>9.7869351439943807E-3</v>
      </c>
      <c r="AU264" s="230"/>
    </row>
    <row r="265" spans="1:47" x14ac:dyDescent="0.35">
      <c r="B265" s="597" t="s">
        <v>23</v>
      </c>
      <c r="C265" s="573">
        <f>SUM(C262:C264)</f>
        <v>340059</v>
      </c>
      <c r="D265" s="575" t="s">
        <v>168</v>
      </c>
      <c r="E265" s="573">
        <f>SUM(E262:E264)</f>
        <v>414560</v>
      </c>
      <c r="F265" s="575" t="s">
        <v>168</v>
      </c>
      <c r="G265" s="573">
        <f>SUM(G262:G264)</f>
        <v>457429</v>
      </c>
      <c r="H265" s="575" t="s">
        <v>168</v>
      </c>
      <c r="I265" s="573">
        <f>SUM(I262:I264)</f>
        <v>477149</v>
      </c>
      <c r="J265" s="575" t="s">
        <v>168</v>
      </c>
      <c r="K265" s="573">
        <f>SUM(K262:K264)</f>
        <v>486361</v>
      </c>
      <c r="L265" s="575" t="s">
        <v>168</v>
      </c>
      <c r="M265" s="573">
        <f>SUM(M262:M264)</f>
        <v>394428</v>
      </c>
      <c r="N265" s="575" t="s">
        <v>168</v>
      </c>
      <c r="O265" s="573">
        <f>SUM(O262:O264)</f>
        <v>341680</v>
      </c>
      <c r="P265" s="575" t="s">
        <v>168</v>
      </c>
      <c r="AU265" s="230"/>
    </row>
    <row r="266" spans="1:47" ht="15" thickBot="1" x14ac:dyDescent="0.4">
      <c r="B266" s="600" t="s">
        <v>148</v>
      </c>
      <c r="C266" s="578">
        <f t="shared" ref="C266:P266" si="78">SUM(C262:C263)</f>
        <v>338464</v>
      </c>
      <c r="D266" s="580">
        <f t="shared" si="78"/>
        <v>1</v>
      </c>
      <c r="E266" s="578">
        <f t="shared" si="78"/>
        <v>412478</v>
      </c>
      <c r="F266" s="580">
        <f t="shared" si="78"/>
        <v>1</v>
      </c>
      <c r="G266" s="578">
        <f t="shared" si="78"/>
        <v>455171</v>
      </c>
      <c r="H266" s="580">
        <f t="shared" si="78"/>
        <v>1</v>
      </c>
      <c r="I266" s="578">
        <f t="shared" si="78"/>
        <v>474876</v>
      </c>
      <c r="J266" s="580">
        <f t="shared" si="78"/>
        <v>1</v>
      </c>
      <c r="K266" s="578">
        <f t="shared" si="78"/>
        <v>483241</v>
      </c>
      <c r="L266" s="580">
        <f t="shared" si="78"/>
        <v>1</v>
      </c>
      <c r="M266" s="578">
        <f t="shared" si="78"/>
        <v>390730</v>
      </c>
      <c r="N266" s="580">
        <f t="shared" si="78"/>
        <v>1</v>
      </c>
      <c r="O266" s="578">
        <f t="shared" si="78"/>
        <v>338336</v>
      </c>
      <c r="P266" s="580">
        <f t="shared" si="78"/>
        <v>1</v>
      </c>
      <c r="AU266" s="230"/>
    </row>
    <row r="267" spans="1:47" x14ac:dyDescent="0.35">
      <c r="AU267" s="230"/>
    </row>
    <row r="268" spans="1:47" x14ac:dyDescent="0.35">
      <c r="AU268" s="230"/>
    </row>
    <row r="269" spans="1:47" x14ac:dyDescent="0.35">
      <c r="A269" s="379"/>
      <c r="B269" s="1043" t="s">
        <v>566</v>
      </c>
      <c r="C269" s="1043"/>
      <c r="D269" s="1043"/>
      <c r="E269" s="1043"/>
      <c r="F269" s="379"/>
      <c r="G269" s="379"/>
      <c r="H269" s="379"/>
      <c r="I269" s="379"/>
      <c r="J269" s="379"/>
      <c r="K269" s="379"/>
      <c r="L269" s="379"/>
      <c r="M269" s="379"/>
      <c r="N269" s="379"/>
      <c r="O269" s="379"/>
      <c r="P269" s="379"/>
      <c r="Q269" s="379"/>
      <c r="R269" s="379"/>
      <c r="S269" s="379"/>
      <c r="T269" s="379"/>
      <c r="U269" s="379"/>
      <c r="V269" s="379"/>
      <c r="W269" s="379"/>
      <c r="X269" s="379"/>
      <c r="Y269" s="379"/>
      <c r="Z269" s="379"/>
      <c r="AA269" s="379"/>
      <c r="AB269" s="379"/>
      <c r="AC269" s="379"/>
      <c r="AD269" s="379"/>
      <c r="AE269" s="379"/>
      <c r="AF269" s="379"/>
      <c r="AG269" s="379"/>
      <c r="AH269" s="379"/>
      <c r="AI269" s="379"/>
      <c r="AJ269" s="379"/>
      <c r="AK269" s="379"/>
      <c r="AL269" s="379"/>
      <c r="AM269" s="379"/>
      <c r="AN269" s="379"/>
      <c r="AO269" s="379"/>
      <c r="AP269" s="379"/>
      <c r="AQ269" s="379"/>
      <c r="AR269" s="379"/>
      <c r="AS269" s="379"/>
      <c r="AT269" s="379"/>
      <c r="AU269" s="230"/>
    </row>
    <row r="270" spans="1:47" x14ac:dyDescent="0.35">
      <c r="A270" s="379"/>
      <c r="B270" s="1043"/>
      <c r="C270" s="1043"/>
      <c r="D270" s="1043"/>
      <c r="E270" s="1043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AQ270" s="379"/>
      <c r="AR270" s="379"/>
      <c r="AS270" s="379"/>
      <c r="AT270" s="379"/>
      <c r="AU270" s="230"/>
    </row>
    <row r="271" spans="1:47" x14ac:dyDescent="0.35">
      <c r="AU271" s="230"/>
    </row>
    <row r="272" spans="1:47" x14ac:dyDescent="0.35">
      <c r="AU272" s="230"/>
    </row>
    <row r="273" spans="2:47" ht="15" thickBot="1" x14ac:dyDescent="0.4">
      <c r="AU273" s="230"/>
    </row>
    <row r="274" spans="2:47" ht="18.5" x14ac:dyDescent="0.45">
      <c r="B274" s="148" t="s">
        <v>133</v>
      </c>
      <c r="C274" s="1098">
        <v>2015</v>
      </c>
      <c r="D274" s="1099"/>
      <c r="E274" s="1102">
        <v>2016</v>
      </c>
      <c r="F274" s="1103"/>
      <c r="G274" s="1098">
        <v>2017</v>
      </c>
      <c r="H274" s="1099"/>
      <c r="I274" s="1102">
        <v>2018</v>
      </c>
      <c r="J274" s="1103"/>
      <c r="K274" s="1098">
        <v>2019</v>
      </c>
      <c r="L274" s="1099"/>
      <c r="M274" s="1098">
        <v>2020</v>
      </c>
      <c r="N274" s="1099"/>
      <c r="O274" s="1098">
        <v>2021</v>
      </c>
      <c r="P274" s="1099"/>
      <c r="AU274" s="230"/>
    </row>
    <row r="275" spans="2:47" ht="16" thickBot="1" x14ac:dyDescent="0.4">
      <c r="B275" s="538"/>
      <c r="C275" s="564" t="s">
        <v>3</v>
      </c>
      <c r="D275" s="563" t="s">
        <v>4</v>
      </c>
      <c r="E275" s="564" t="s">
        <v>3</v>
      </c>
      <c r="F275" s="563" t="s">
        <v>4</v>
      </c>
      <c r="G275" s="564" t="s">
        <v>3</v>
      </c>
      <c r="H275" s="563" t="s">
        <v>4</v>
      </c>
      <c r="I275" s="564" t="s">
        <v>3</v>
      </c>
      <c r="J275" s="563" t="s">
        <v>4</v>
      </c>
      <c r="K275" s="564" t="s">
        <v>3</v>
      </c>
      <c r="L275" s="563" t="s">
        <v>4</v>
      </c>
      <c r="M275" s="564" t="s">
        <v>3</v>
      </c>
      <c r="N275" s="563" t="s">
        <v>4</v>
      </c>
      <c r="O275" s="564" t="s">
        <v>3</v>
      </c>
      <c r="P275" s="563" t="s">
        <v>4</v>
      </c>
      <c r="AU275" s="230"/>
    </row>
    <row r="276" spans="2:47" x14ac:dyDescent="0.35">
      <c r="B276" s="182" t="s">
        <v>89</v>
      </c>
      <c r="C276" s="553">
        <v>84197</v>
      </c>
      <c r="D276" s="554">
        <f>C276/C$280</f>
        <v>0.93516893617966546</v>
      </c>
      <c r="E276" s="553">
        <v>81094</v>
      </c>
      <c r="F276" s="554">
        <f>E276/E$280</f>
        <v>0.93343462596544535</v>
      </c>
      <c r="G276" s="553">
        <v>77987</v>
      </c>
      <c r="H276" s="554">
        <f>G276/G$280</f>
        <v>0.92572764825981668</v>
      </c>
      <c r="I276" s="553">
        <v>72612</v>
      </c>
      <c r="J276" s="554">
        <f>I276/I$280</f>
        <v>0.91926723974224256</v>
      </c>
      <c r="K276" s="553">
        <v>68248</v>
      </c>
      <c r="L276" s="554">
        <f>K276/K$280</f>
        <v>0.91330995905039747</v>
      </c>
      <c r="M276" s="553">
        <v>34566</v>
      </c>
      <c r="N276" s="554">
        <f>M276/M$280</f>
        <v>0.91777075644531769</v>
      </c>
      <c r="O276" s="553">
        <v>32406</v>
      </c>
      <c r="P276" s="554">
        <f>O276/O$280</f>
        <v>0.92109601500767435</v>
      </c>
      <c r="AU276" s="230"/>
    </row>
    <row r="277" spans="2:47" x14ac:dyDescent="0.35">
      <c r="B277" s="594" t="s">
        <v>82</v>
      </c>
      <c r="C277" s="436">
        <v>5837</v>
      </c>
      <c r="D277" s="425">
        <f>C277/C$280</f>
        <v>6.4831063820334545E-2</v>
      </c>
      <c r="E277" s="436">
        <v>5783</v>
      </c>
      <c r="F277" s="425">
        <f>E277/E$280</f>
        <v>6.6565374034554606E-2</v>
      </c>
      <c r="G277" s="436">
        <v>6257</v>
      </c>
      <c r="H277" s="425">
        <f>G277/G$280</f>
        <v>7.4272351740183276E-2</v>
      </c>
      <c r="I277" s="436">
        <v>6377</v>
      </c>
      <c r="J277" s="425">
        <f>I277/I$280</f>
        <v>8.0732760257757413E-2</v>
      </c>
      <c r="K277" s="436">
        <v>6478</v>
      </c>
      <c r="L277" s="425">
        <f>K277/K$280</f>
        <v>8.6690040949602545E-2</v>
      </c>
      <c r="M277" s="436">
        <v>3097</v>
      </c>
      <c r="N277" s="425">
        <f>M277/M$280</f>
        <v>8.2229243554682308E-2</v>
      </c>
      <c r="O277" s="436">
        <v>2776</v>
      </c>
      <c r="P277" s="425">
        <f>O277/O$280</f>
        <v>7.8903984992325621E-2</v>
      </c>
      <c r="AU277" s="230"/>
    </row>
    <row r="278" spans="2:47" ht="15" thickBot="1" x14ac:dyDescent="0.4">
      <c r="B278" s="193" t="s">
        <v>53</v>
      </c>
      <c r="C278" s="206">
        <v>0</v>
      </c>
      <c r="D278" s="642">
        <f>C278/C$280</f>
        <v>0</v>
      </c>
      <c r="E278" s="206">
        <v>0</v>
      </c>
      <c r="F278" s="642">
        <f>E278/E$280</f>
        <v>0</v>
      </c>
      <c r="G278" s="206">
        <v>0</v>
      </c>
      <c r="H278" s="642">
        <f>G278/G$280</f>
        <v>0</v>
      </c>
      <c r="I278" s="206">
        <v>0</v>
      </c>
      <c r="J278" s="642">
        <f>I278/I$280</f>
        <v>0</v>
      </c>
      <c r="K278" s="206">
        <v>0</v>
      </c>
      <c r="L278" s="642">
        <f>K278/K$280</f>
        <v>0</v>
      </c>
      <c r="M278" s="206">
        <v>0</v>
      </c>
      <c r="N278" s="642">
        <f>M278/M$280</f>
        <v>0</v>
      </c>
      <c r="O278" s="206"/>
      <c r="P278" s="642">
        <f>O278/O$280</f>
        <v>0</v>
      </c>
      <c r="AU278" s="230"/>
    </row>
    <row r="279" spans="2:47" x14ac:dyDescent="0.35">
      <c r="B279" s="597" t="s">
        <v>23</v>
      </c>
      <c r="C279" s="573">
        <f>SUM(C276:C278)</f>
        <v>90034</v>
      </c>
      <c r="D279" s="575" t="s">
        <v>168</v>
      </c>
      <c r="E279" s="573">
        <f>SUM(E276:E278)</f>
        <v>86877</v>
      </c>
      <c r="F279" s="575" t="s">
        <v>168</v>
      </c>
      <c r="G279" s="573">
        <f>SUM(G276:G278)</f>
        <v>84244</v>
      </c>
      <c r="H279" s="575" t="s">
        <v>168</v>
      </c>
      <c r="I279" s="573">
        <f>SUM(I276:I278)</f>
        <v>78989</v>
      </c>
      <c r="J279" s="575" t="s">
        <v>168</v>
      </c>
      <c r="K279" s="573">
        <f>SUM(K276:K278)</f>
        <v>74726</v>
      </c>
      <c r="L279" s="575" t="s">
        <v>168</v>
      </c>
      <c r="M279" s="573">
        <f>SUM(M276:M278)</f>
        <v>37663</v>
      </c>
      <c r="N279" s="575" t="s">
        <v>168</v>
      </c>
      <c r="O279" s="573">
        <f>SUM(O276:O278)</f>
        <v>35182</v>
      </c>
      <c r="P279" s="575" t="s">
        <v>168</v>
      </c>
      <c r="AU279" s="230"/>
    </row>
    <row r="280" spans="2:47" ht="15" thickBot="1" x14ac:dyDescent="0.4">
      <c r="B280" s="600" t="s">
        <v>148</v>
      </c>
      <c r="C280" s="578">
        <f t="shared" ref="C280:P280" si="79">SUM(C276:C277)</f>
        <v>90034</v>
      </c>
      <c r="D280" s="580">
        <f t="shared" si="79"/>
        <v>1</v>
      </c>
      <c r="E280" s="578">
        <f t="shared" si="79"/>
        <v>86877</v>
      </c>
      <c r="F280" s="580">
        <f t="shared" si="79"/>
        <v>1</v>
      </c>
      <c r="G280" s="578">
        <f t="shared" si="79"/>
        <v>84244</v>
      </c>
      <c r="H280" s="580">
        <f t="shared" si="79"/>
        <v>1</v>
      </c>
      <c r="I280" s="578">
        <f t="shared" si="79"/>
        <v>78989</v>
      </c>
      <c r="J280" s="580">
        <f t="shared" si="79"/>
        <v>1</v>
      </c>
      <c r="K280" s="578">
        <f t="shared" si="79"/>
        <v>74726</v>
      </c>
      <c r="L280" s="580">
        <f t="shared" si="79"/>
        <v>1</v>
      </c>
      <c r="M280" s="578">
        <f t="shared" si="79"/>
        <v>37663</v>
      </c>
      <c r="N280" s="580">
        <f t="shared" si="79"/>
        <v>1</v>
      </c>
      <c r="O280" s="578">
        <f t="shared" si="79"/>
        <v>35182</v>
      </c>
      <c r="P280" s="580">
        <f t="shared" si="79"/>
        <v>1</v>
      </c>
      <c r="AU280" s="230"/>
    </row>
    <row r="281" spans="2:47" x14ac:dyDescent="0.35">
      <c r="AU281" s="230"/>
    </row>
    <row r="282" spans="2:47" x14ac:dyDescent="0.35">
      <c r="AU282" s="230"/>
    </row>
    <row r="283" spans="2:47" ht="15" thickBot="1" x14ac:dyDescent="0.4">
      <c r="AU283" s="230"/>
    </row>
    <row r="284" spans="2:47" ht="18.5" x14ac:dyDescent="0.45">
      <c r="B284" s="147" t="s">
        <v>132</v>
      </c>
      <c r="C284" s="1086">
        <v>2015</v>
      </c>
      <c r="D284" s="1087"/>
      <c r="E284" s="1092">
        <v>2016</v>
      </c>
      <c r="F284" s="1093"/>
      <c r="G284" s="1086">
        <v>2017</v>
      </c>
      <c r="H284" s="1087"/>
      <c r="I284" s="1092">
        <v>2018</v>
      </c>
      <c r="J284" s="1093"/>
      <c r="K284" s="1086">
        <v>2019</v>
      </c>
      <c r="L284" s="1087"/>
      <c r="M284" s="1086">
        <v>2020</v>
      </c>
      <c r="N284" s="1087"/>
      <c r="O284" s="1086">
        <v>2021</v>
      </c>
      <c r="P284" s="1087"/>
      <c r="AU284" s="230"/>
    </row>
    <row r="285" spans="2:47" ht="16" thickBot="1" x14ac:dyDescent="0.4">
      <c r="B285" s="538"/>
      <c r="C285" s="591" t="s">
        <v>3</v>
      </c>
      <c r="D285" s="592" t="s">
        <v>4</v>
      </c>
      <c r="E285" s="591" t="s">
        <v>3</v>
      </c>
      <c r="F285" s="592" t="s">
        <v>4</v>
      </c>
      <c r="G285" s="591" t="s">
        <v>3</v>
      </c>
      <c r="H285" s="592" t="s">
        <v>4</v>
      </c>
      <c r="I285" s="591" t="s">
        <v>3</v>
      </c>
      <c r="J285" s="592" t="s">
        <v>4</v>
      </c>
      <c r="K285" s="591" t="s">
        <v>3</v>
      </c>
      <c r="L285" s="592" t="s">
        <v>4</v>
      </c>
      <c r="M285" s="591" t="s">
        <v>3</v>
      </c>
      <c r="N285" s="592" t="s">
        <v>4</v>
      </c>
      <c r="O285" s="591" t="s">
        <v>3</v>
      </c>
      <c r="P285" s="592" t="s">
        <v>4</v>
      </c>
      <c r="AU285" s="230"/>
    </row>
    <row r="286" spans="2:47" x14ac:dyDescent="0.35">
      <c r="B286" s="182" t="s">
        <v>89</v>
      </c>
      <c r="C286" s="553">
        <v>29887</v>
      </c>
      <c r="D286" s="554">
        <f>C286/C$290</f>
        <v>0.95069504087540158</v>
      </c>
      <c r="E286" s="553">
        <v>33108</v>
      </c>
      <c r="F286" s="554">
        <f>E286/E$290</f>
        <v>0.94166500753718818</v>
      </c>
      <c r="G286" s="553">
        <v>36793</v>
      </c>
      <c r="H286" s="554">
        <f>G286/G$290</f>
        <v>0.93594668159039451</v>
      </c>
      <c r="I286" s="553">
        <v>41302</v>
      </c>
      <c r="J286" s="554">
        <f>I286/I$290</f>
        <v>0.92590848969892614</v>
      </c>
      <c r="K286" s="553">
        <v>47156</v>
      </c>
      <c r="L286" s="554">
        <f>K286/K$290</f>
        <v>0.91709290340146643</v>
      </c>
      <c r="M286" s="553">
        <v>69990</v>
      </c>
      <c r="N286" s="554">
        <f>M286/M$290</f>
        <v>0.91942094477431557</v>
      </c>
      <c r="O286" s="553">
        <v>65425</v>
      </c>
      <c r="P286" s="554">
        <f>O286/O$290</f>
        <v>0.91152908394287702</v>
      </c>
      <c r="AU286" s="230"/>
    </row>
    <row r="287" spans="2:47" x14ac:dyDescent="0.35">
      <c r="B287" s="594" t="s">
        <v>82</v>
      </c>
      <c r="C287" s="436">
        <v>1550</v>
      </c>
      <c r="D287" s="425">
        <f>C287/C$290</f>
        <v>4.9304959124598403E-2</v>
      </c>
      <c r="E287" s="436">
        <v>2051</v>
      </c>
      <c r="F287" s="425">
        <f>E287/E$290</f>
        <v>5.8334992462811798E-2</v>
      </c>
      <c r="G287" s="436">
        <v>2518</v>
      </c>
      <c r="H287" s="425">
        <f>G287/G$290</f>
        <v>6.4053318409605459E-2</v>
      </c>
      <c r="I287" s="436">
        <v>3305</v>
      </c>
      <c r="J287" s="425">
        <f>I287/I$290</f>
        <v>7.4091510301073818E-2</v>
      </c>
      <c r="K287" s="436">
        <v>4263</v>
      </c>
      <c r="L287" s="425">
        <f>K287/K$290</f>
        <v>8.2907096598533611E-2</v>
      </c>
      <c r="M287" s="436">
        <v>6134</v>
      </c>
      <c r="N287" s="425">
        <f>M287/M$290</f>
        <v>8.0579055225684412E-2</v>
      </c>
      <c r="O287" s="436">
        <v>6350</v>
      </c>
      <c r="P287" s="425">
        <f>O287/O$290</f>
        <v>8.8470916057122956E-2</v>
      </c>
      <c r="AU287" s="230"/>
    </row>
    <row r="288" spans="2:47" ht="15" thickBot="1" x14ac:dyDescent="0.4">
      <c r="B288" s="193" t="s">
        <v>53</v>
      </c>
      <c r="C288" s="206">
        <v>10</v>
      </c>
      <c r="D288" s="642">
        <f>C288/C$290</f>
        <v>3.1809651048127999E-4</v>
      </c>
      <c r="E288" s="206">
        <v>13</v>
      </c>
      <c r="F288" s="642">
        <f>E288/E$290</f>
        <v>3.6974885520065984E-4</v>
      </c>
      <c r="G288" s="206">
        <v>14</v>
      </c>
      <c r="H288" s="642">
        <f>G288/G$290</f>
        <v>3.5613441530360458E-4</v>
      </c>
      <c r="I288" s="206">
        <v>11</v>
      </c>
      <c r="J288" s="642">
        <f>I288/I$290</f>
        <v>2.4659806756787051E-4</v>
      </c>
      <c r="K288" s="206">
        <v>13</v>
      </c>
      <c r="L288" s="642">
        <f>K288/K$290</f>
        <v>2.5282483128804525E-4</v>
      </c>
      <c r="M288" s="206">
        <v>10</v>
      </c>
      <c r="N288" s="642">
        <f>M288/M$290</f>
        <v>1.3136461562713466E-4</v>
      </c>
      <c r="O288" s="206">
        <v>20</v>
      </c>
      <c r="P288" s="642">
        <f>O288/O$290</f>
        <v>2.786485545106235E-4</v>
      </c>
      <c r="AU288" s="230"/>
    </row>
    <row r="289" spans="1:47" x14ac:dyDescent="0.35">
      <c r="B289" s="597" t="s">
        <v>23</v>
      </c>
      <c r="C289" s="573">
        <f>SUM(C286:C288)</f>
        <v>31447</v>
      </c>
      <c r="D289" s="575" t="s">
        <v>168</v>
      </c>
      <c r="E289" s="573">
        <f>SUM(E286:E288)</f>
        <v>35172</v>
      </c>
      <c r="F289" s="575" t="s">
        <v>168</v>
      </c>
      <c r="G289" s="573">
        <f>SUM(G286:G288)</f>
        <v>39325</v>
      </c>
      <c r="H289" s="575" t="s">
        <v>168</v>
      </c>
      <c r="I289" s="573">
        <f>SUM(I286:I288)</f>
        <v>44618</v>
      </c>
      <c r="J289" s="575" t="s">
        <v>168</v>
      </c>
      <c r="K289" s="573">
        <f>SUM(K286:K288)</f>
        <v>51432</v>
      </c>
      <c r="L289" s="575" t="s">
        <v>168</v>
      </c>
      <c r="M289" s="573">
        <f>SUM(M286:M288)</f>
        <v>76134</v>
      </c>
      <c r="N289" s="575" t="s">
        <v>168</v>
      </c>
      <c r="O289" s="573">
        <f>SUM(O286:O288)</f>
        <v>71795</v>
      </c>
      <c r="P289" s="575" t="s">
        <v>168</v>
      </c>
      <c r="AU289" s="230"/>
    </row>
    <row r="290" spans="1:47" ht="15" thickBot="1" x14ac:dyDescent="0.4">
      <c r="B290" s="600" t="s">
        <v>148</v>
      </c>
      <c r="C290" s="578">
        <f t="shared" ref="C290:P290" si="80">SUM(C286:C287)</f>
        <v>31437</v>
      </c>
      <c r="D290" s="580">
        <f t="shared" si="80"/>
        <v>1</v>
      </c>
      <c r="E290" s="578">
        <f t="shared" si="80"/>
        <v>35159</v>
      </c>
      <c r="F290" s="580">
        <f t="shared" si="80"/>
        <v>1</v>
      </c>
      <c r="G290" s="578">
        <f t="shared" si="80"/>
        <v>39311</v>
      </c>
      <c r="H290" s="580">
        <f t="shared" si="80"/>
        <v>1</v>
      </c>
      <c r="I290" s="578">
        <f t="shared" si="80"/>
        <v>44607</v>
      </c>
      <c r="J290" s="580">
        <f t="shared" si="80"/>
        <v>1</v>
      </c>
      <c r="K290" s="578">
        <f t="shared" si="80"/>
        <v>51419</v>
      </c>
      <c r="L290" s="580">
        <f t="shared" si="80"/>
        <v>1</v>
      </c>
      <c r="M290" s="578">
        <f t="shared" si="80"/>
        <v>76124</v>
      </c>
      <c r="N290" s="580">
        <f t="shared" si="80"/>
        <v>1</v>
      </c>
      <c r="O290" s="578">
        <f t="shared" si="80"/>
        <v>71775</v>
      </c>
      <c r="P290" s="580">
        <f t="shared" si="80"/>
        <v>1</v>
      </c>
      <c r="AU290" s="230"/>
    </row>
    <row r="291" spans="1:47" x14ac:dyDescent="0.35">
      <c r="AU291" s="230"/>
    </row>
    <row r="292" spans="1:47" x14ac:dyDescent="0.35">
      <c r="AU292" s="230"/>
    </row>
    <row r="293" spans="1:47" ht="15" thickBot="1" x14ac:dyDescent="0.4">
      <c r="AU293" s="230"/>
    </row>
    <row r="294" spans="1:47" ht="18.5" x14ac:dyDescent="0.45">
      <c r="B294" s="138" t="s">
        <v>134</v>
      </c>
      <c r="C294" s="1088">
        <v>2015</v>
      </c>
      <c r="D294" s="1089"/>
      <c r="E294" s="1090">
        <v>2016</v>
      </c>
      <c r="F294" s="1091"/>
      <c r="G294" s="1088">
        <v>2017</v>
      </c>
      <c r="H294" s="1089"/>
      <c r="I294" s="1090">
        <v>2018</v>
      </c>
      <c r="J294" s="1091"/>
      <c r="K294" s="1088">
        <v>2019</v>
      </c>
      <c r="L294" s="1089"/>
      <c r="M294" s="1088">
        <v>2020</v>
      </c>
      <c r="N294" s="1089"/>
      <c r="O294" s="1088">
        <v>2021</v>
      </c>
      <c r="P294" s="1089"/>
      <c r="AU294" s="230"/>
    </row>
    <row r="295" spans="1:47" ht="16" thickBot="1" x14ac:dyDescent="0.4">
      <c r="B295" s="538"/>
      <c r="C295" s="604" t="s">
        <v>3</v>
      </c>
      <c r="D295" s="605" t="s">
        <v>4</v>
      </c>
      <c r="E295" s="604" t="s">
        <v>3</v>
      </c>
      <c r="F295" s="605" t="s">
        <v>4</v>
      </c>
      <c r="G295" s="604" t="s">
        <v>3</v>
      </c>
      <c r="H295" s="605" t="s">
        <v>4</v>
      </c>
      <c r="I295" s="604" t="s">
        <v>3</v>
      </c>
      <c r="J295" s="605" t="s">
        <v>4</v>
      </c>
      <c r="K295" s="604" t="s">
        <v>3</v>
      </c>
      <c r="L295" s="605" t="s">
        <v>4</v>
      </c>
      <c r="M295" s="604" t="s">
        <v>3</v>
      </c>
      <c r="N295" s="605" t="s">
        <v>4</v>
      </c>
      <c r="O295" s="604" t="s">
        <v>3</v>
      </c>
      <c r="P295" s="605" t="s">
        <v>4</v>
      </c>
      <c r="AU295" s="230"/>
    </row>
    <row r="296" spans="1:47" x14ac:dyDescent="0.35">
      <c r="B296" s="182" t="s">
        <v>89</v>
      </c>
      <c r="C296" s="553">
        <v>11086</v>
      </c>
      <c r="D296" s="554">
        <f>C296/C$300</f>
        <v>0.95314246410454817</v>
      </c>
      <c r="E296" s="553">
        <v>12923</v>
      </c>
      <c r="F296" s="554">
        <f>E296/E$300</f>
        <v>0.94404266199137998</v>
      </c>
      <c r="G296" s="553">
        <v>14106</v>
      </c>
      <c r="H296" s="554">
        <f>G296/G$300</f>
        <v>0.94171840576807531</v>
      </c>
      <c r="I296" s="553">
        <v>14950</v>
      </c>
      <c r="J296" s="554">
        <f>I296/I$300</f>
        <v>0.93936537857367264</v>
      </c>
      <c r="K296" s="553">
        <v>15532</v>
      </c>
      <c r="L296" s="554">
        <f>K296/K$300</f>
        <v>0.92794838092962117</v>
      </c>
      <c r="M296" s="553">
        <v>14110</v>
      </c>
      <c r="N296" s="554">
        <f>M296/M$300</f>
        <v>0.9341896186440678</v>
      </c>
      <c r="O296" s="553">
        <v>10449</v>
      </c>
      <c r="P296" s="554">
        <f>O296/O$300</f>
        <v>0.93136643194580626</v>
      </c>
      <c r="AU296" s="230"/>
    </row>
    <row r="297" spans="1:47" x14ac:dyDescent="0.35">
      <c r="B297" s="594" t="s">
        <v>82</v>
      </c>
      <c r="C297" s="436">
        <v>545</v>
      </c>
      <c r="D297" s="425">
        <f>C297/C$300</f>
        <v>4.6857535895451809E-2</v>
      </c>
      <c r="E297" s="436">
        <v>766</v>
      </c>
      <c r="F297" s="425">
        <f>E297/E$300</f>
        <v>5.5957338008620058E-2</v>
      </c>
      <c r="G297" s="436">
        <v>873</v>
      </c>
      <c r="H297" s="425">
        <f>G297/G$300</f>
        <v>5.8281594231924694E-2</v>
      </c>
      <c r="I297" s="436">
        <v>965</v>
      </c>
      <c r="J297" s="425">
        <f>I297/I$300</f>
        <v>6.0634621426327362E-2</v>
      </c>
      <c r="K297" s="436">
        <v>1206</v>
      </c>
      <c r="L297" s="425">
        <f>K297/K$300</f>
        <v>7.2051619070378783E-2</v>
      </c>
      <c r="M297" s="436">
        <v>994</v>
      </c>
      <c r="N297" s="425">
        <f>M297/M$300</f>
        <v>6.5810381355932202E-2</v>
      </c>
      <c r="O297" s="436">
        <v>770</v>
      </c>
      <c r="P297" s="425">
        <f>O297/O$300</f>
        <v>6.863356805419378E-2</v>
      </c>
      <c r="AU297" s="230"/>
    </row>
    <row r="298" spans="1:47" ht="15" thickBot="1" x14ac:dyDescent="0.4">
      <c r="B298" s="193" t="s">
        <v>53</v>
      </c>
      <c r="C298" s="206">
        <v>0</v>
      </c>
      <c r="D298" s="642">
        <f>C298/C$300</f>
        <v>0</v>
      </c>
      <c r="E298" s="206">
        <v>0</v>
      </c>
      <c r="F298" s="642">
        <f>E298/E$300</f>
        <v>0</v>
      </c>
      <c r="G298" s="206">
        <v>0</v>
      </c>
      <c r="H298" s="642">
        <f>G298/G$300</f>
        <v>0</v>
      </c>
      <c r="I298" s="206">
        <v>0</v>
      </c>
      <c r="J298" s="642">
        <f>I298/I$300</f>
        <v>0</v>
      </c>
      <c r="K298" s="206">
        <v>0</v>
      </c>
      <c r="L298" s="642">
        <f>K298/K$300</f>
        <v>0</v>
      </c>
      <c r="M298" s="206">
        <v>0</v>
      </c>
      <c r="N298" s="642">
        <f>M298/M$300</f>
        <v>0</v>
      </c>
      <c r="O298" s="206">
        <v>0</v>
      </c>
      <c r="P298" s="642">
        <f>O298/O$300</f>
        <v>0</v>
      </c>
      <c r="AU298" s="230"/>
    </row>
    <row r="299" spans="1:47" x14ac:dyDescent="0.35">
      <c r="B299" s="597" t="s">
        <v>23</v>
      </c>
      <c r="C299" s="573">
        <f>SUM(C296:C298)</f>
        <v>11631</v>
      </c>
      <c r="D299" s="575" t="s">
        <v>168</v>
      </c>
      <c r="E299" s="573">
        <f>SUM(E296:E298)</f>
        <v>13689</v>
      </c>
      <c r="F299" s="575" t="s">
        <v>168</v>
      </c>
      <c r="G299" s="573">
        <f>SUM(G296:G298)</f>
        <v>14979</v>
      </c>
      <c r="H299" s="575" t="s">
        <v>168</v>
      </c>
      <c r="I299" s="573">
        <f>SUM(I296:I298)</f>
        <v>15915</v>
      </c>
      <c r="J299" s="575" t="s">
        <v>168</v>
      </c>
      <c r="K299" s="573">
        <f>SUM(K296:K298)</f>
        <v>16738</v>
      </c>
      <c r="L299" s="575" t="s">
        <v>168</v>
      </c>
      <c r="M299" s="573">
        <f>SUM(M296:M298)</f>
        <v>15104</v>
      </c>
      <c r="N299" s="575" t="s">
        <v>168</v>
      </c>
      <c r="O299" s="573">
        <f>SUM(O296:O298)</f>
        <v>11219</v>
      </c>
      <c r="P299" s="575" t="s">
        <v>168</v>
      </c>
      <c r="AU299" s="230"/>
    </row>
    <row r="300" spans="1:47" ht="15" thickBot="1" x14ac:dyDescent="0.4">
      <c r="B300" s="600" t="s">
        <v>148</v>
      </c>
      <c r="C300" s="578">
        <f>SUM(C296:C298)</f>
        <v>11631</v>
      </c>
      <c r="D300" s="580">
        <f t="shared" ref="D300:P300" si="81">SUM(D296:D297)</f>
        <v>1</v>
      </c>
      <c r="E300" s="578">
        <f t="shared" si="81"/>
        <v>13689</v>
      </c>
      <c r="F300" s="580">
        <f t="shared" si="81"/>
        <v>1</v>
      </c>
      <c r="G300" s="578">
        <f t="shared" si="81"/>
        <v>14979</v>
      </c>
      <c r="H300" s="580">
        <f t="shared" si="81"/>
        <v>1</v>
      </c>
      <c r="I300" s="578">
        <f t="shared" si="81"/>
        <v>15915</v>
      </c>
      <c r="J300" s="580">
        <f t="shared" si="81"/>
        <v>1</v>
      </c>
      <c r="K300" s="578">
        <f t="shared" si="81"/>
        <v>16738</v>
      </c>
      <c r="L300" s="580">
        <f t="shared" si="81"/>
        <v>1</v>
      </c>
      <c r="M300" s="578">
        <f t="shared" si="81"/>
        <v>15104</v>
      </c>
      <c r="N300" s="580">
        <f t="shared" si="81"/>
        <v>1</v>
      </c>
      <c r="O300" s="578">
        <f t="shared" si="81"/>
        <v>11219</v>
      </c>
      <c r="P300" s="580">
        <f t="shared" si="81"/>
        <v>1</v>
      </c>
      <c r="AU300" s="230"/>
    </row>
    <row r="301" spans="1:47" x14ac:dyDescent="0.35">
      <c r="AU301" s="230"/>
    </row>
    <row r="302" spans="1:47" x14ac:dyDescent="0.35">
      <c r="AU302" s="230"/>
    </row>
    <row r="303" spans="1:47" x14ac:dyDescent="0.35">
      <c r="B303" s="640"/>
      <c r="AU303" s="230"/>
    </row>
    <row r="304" spans="1:47" ht="14.5" customHeight="1" x14ac:dyDescent="0.35">
      <c r="A304" s="379"/>
      <c r="B304" s="1043" t="s">
        <v>573</v>
      </c>
      <c r="C304" s="1043"/>
      <c r="D304" s="1043"/>
      <c r="E304" s="1043"/>
      <c r="F304" s="1043"/>
      <c r="G304" s="379"/>
      <c r="H304" s="379"/>
      <c r="I304" s="379"/>
      <c r="J304" s="379"/>
      <c r="K304" s="379"/>
      <c r="L304" s="379"/>
      <c r="M304" s="379"/>
      <c r="N304" s="379"/>
      <c r="O304" s="379"/>
      <c r="P304" s="379"/>
      <c r="Q304" s="379"/>
      <c r="R304" s="379"/>
      <c r="S304" s="379"/>
      <c r="T304" s="379"/>
      <c r="U304" s="379"/>
      <c r="V304" s="379"/>
      <c r="W304" s="379"/>
      <c r="X304" s="379"/>
      <c r="Y304" s="379"/>
      <c r="Z304" s="379"/>
      <c r="AA304" s="379"/>
      <c r="AB304" s="379"/>
      <c r="AC304" s="379"/>
      <c r="AD304" s="379"/>
      <c r="AE304" s="379"/>
      <c r="AF304" s="379"/>
      <c r="AG304" s="379"/>
      <c r="AH304" s="379"/>
      <c r="AI304" s="379"/>
      <c r="AJ304" s="379"/>
      <c r="AK304" s="379"/>
      <c r="AL304" s="379"/>
      <c r="AM304" s="379"/>
      <c r="AN304" s="379"/>
      <c r="AO304" s="379"/>
      <c r="AP304" s="379"/>
      <c r="AQ304" s="379"/>
      <c r="AR304" s="379"/>
      <c r="AS304" s="379"/>
      <c r="AT304" s="379"/>
      <c r="AU304" s="230"/>
    </row>
    <row r="305" spans="1:47" ht="14.5" customHeight="1" x14ac:dyDescent="0.35">
      <c r="A305" s="379"/>
      <c r="B305" s="1043"/>
      <c r="C305" s="1043"/>
      <c r="D305" s="1043"/>
      <c r="E305" s="1043"/>
      <c r="F305" s="1043"/>
      <c r="G305" s="379"/>
      <c r="H305" s="379"/>
      <c r="I305" s="379"/>
      <c r="J305" s="379"/>
      <c r="K305" s="379"/>
      <c r="L305" s="379"/>
      <c r="M305" s="379"/>
      <c r="N305" s="379"/>
      <c r="O305" s="379"/>
      <c r="P305" s="379"/>
      <c r="Q305" s="379"/>
      <c r="R305" s="379"/>
      <c r="S305" s="379"/>
      <c r="T305" s="379"/>
      <c r="U305" s="379"/>
      <c r="V305" s="379"/>
      <c r="W305" s="379"/>
      <c r="X305" s="379"/>
      <c r="Y305" s="379"/>
      <c r="Z305" s="379"/>
      <c r="AA305" s="379"/>
      <c r="AB305" s="379"/>
      <c r="AC305" s="379"/>
      <c r="AD305" s="379"/>
      <c r="AE305" s="379"/>
      <c r="AF305" s="379"/>
      <c r="AG305" s="379"/>
      <c r="AH305" s="379"/>
      <c r="AI305" s="379"/>
      <c r="AJ305" s="379"/>
      <c r="AK305" s="379"/>
      <c r="AL305" s="379"/>
      <c r="AM305" s="379"/>
      <c r="AN305" s="379"/>
      <c r="AO305" s="379"/>
      <c r="AP305" s="379"/>
      <c r="AQ305" s="379"/>
      <c r="AR305" s="379"/>
      <c r="AS305" s="379"/>
      <c r="AT305" s="379"/>
      <c r="AU305" s="230"/>
    </row>
    <row r="306" spans="1:47" x14ac:dyDescent="0.35">
      <c r="AU306" s="230"/>
    </row>
    <row r="307" spans="1:47" x14ac:dyDescent="0.35">
      <c r="AU307" s="230"/>
    </row>
    <row r="308" spans="1:47" ht="15" thickBot="1" x14ac:dyDescent="0.4">
      <c r="AU308" s="230"/>
    </row>
    <row r="309" spans="1:47" ht="18.5" x14ac:dyDescent="0.45">
      <c r="B309" s="661"/>
      <c r="C309" s="1084">
        <v>2015</v>
      </c>
      <c r="D309" s="1085"/>
      <c r="E309" s="1094">
        <v>2016</v>
      </c>
      <c r="F309" s="1095"/>
      <c r="G309" s="1084">
        <v>2017</v>
      </c>
      <c r="H309" s="1085"/>
      <c r="I309" s="1094">
        <v>2018</v>
      </c>
      <c r="J309" s="1095"/>
      <c r="K309" s="1084">
        <v>2019</v>
      </c>
      <c r="L309" s="1085"/>
      <c r="M309" s="1084">
        <v>2020</v>
      </c>
      <c r="N309" s="1085"/>
      <c r="O309" s="1084">
        <v>2021</v>
      </c>
      <c r="P309" s="1085"/>
      <c r="AU309" s="230"/>
    </row>
    <row r="310" spans="1:47" ht="16" thickBot="1" x14ac:dyDescent="0.4">
      <c r="B310" s="661"/>
      <c r="C310" s="659" t="s">
        <v>3</v>
      </c>
      <c r="D310" s="660" t="s">
        <v>4</v>
      </c>
      <c r="E310" s="659" t="s">
        <v>3</v>
      </c>
      <c r="F310" s="660" t="s">
        <v>4</v>
      </c>
      <c r="G310" s="659" t="s">
        <v>3</v>
      </c>
      <c r="H310" s="660" t="s">
        <v>4</v>
      </c>
      <c r="I310" s="659" t="s">
        <v>3</v>
      </c>
      <c r="J310" s="660" t="s">
        <v>4</v>
      </c>
      <c r="K310" s="659" t="s">
        <v>3</v>
      </c>
      <c r="L310" s="660" t="s">
        <v>4</v>
      </c>
      <c r="M310" s="659" t="s">
        <v>3</v>
      </c>
      <c r="N310" s="660" t="s">
        <v>4</v>
      </c>
      <c r="O310" s="659" t="s">
        <v>3</v>
      </c>
      <c r="P310" s="660" t="s">
        <v>4</v>
      </c>
      <c r="AU310" s="230"/>
    </row>
    <row r="311" spans="1:47" x14ac:dyDescent="0.35">
      <c r="B311" s="645" t="s">
        <v>135</v>
      </c>
      <c r="C311" s="657">
        <v>71008</v>
      </c>
      <c r="D311" s="658">
        <f>C311/C$314</f>
        <v>0.81734886504903537</v>
      </c>
      <c r="E311" s="657">
        <v>68322</v>
      </c>
      <c r="F311" s="658">
        <f>E311/E$314</f>
        <v>0.78468800606415601</v>
      </c>
      <c r="G311" s="657">
        <v>66669</v>
      </c>
      <c r="H311" s="658">
        <f>G311/G$314</f>
        <v>0.7590513707987977</v>
      </c>
      <c r="I311" s="657">
        <v>62709</v>
      </c>
      <c r="J311" s="658">
        <f>I311/I$314</f>
        <v>0.72252050880265462</v>
      </c>
      <c r="K311" s="657">
        <v>59141</v>
      </c>
      <c r="L311" s="658">
        <f>K311/K$314</f>
        <v>0.6832133821609695</v>
      </c>
      <c r="M311" s="657">
        <v>29888</v>
      </c>
      <c r="N311" s="658">
        <f>M311/M$314</f>
        <v>0.45269072898838286</v>
      </c>
      <c r="O311" s="657">
        <v>27953</v>
      </c>
      <c r="P311" s="658">
        <f>O311/O$314</f>
        <v>0.46986149398238419</v>
      </c>
      <c r="AU311" s="230"/>
    </row>
    <row r="312" spans="1:47" x14ac:dyDescent="0.35">
      <c r="B312" s="646" t="s">
        <v>138</v>
      </c>
      <c r="C312" s="649">
        <v>7080</v>
      </c>
      <c r="D312" s="650">
        <f>C312/C$314</f>
        <v>8.1495464800405176E-2</v>
      </c>
      <c r="E312" s="649">
        <v>8481</v>
      </c>
      <c r="F312" s="650">
        <f>E312/E$314</f>
        <v>9.7405505978017434E-2</v>
      </c>
      <c r="G312" s="649">
        <v>9804</v>
      </c>
      <c r="H312" s="650">
        <f>G312/G$314</f>
        <v>0.11162218781309773</v>
      </c>
      <c r="I312" s="649">
        <v>11866</v>
      </c>
      <c r="J312" s="650">
        <f>I312/I$314</f>
        <v>0.13671766983132086</v>
      </c>
      <c r="K312" s="649">
        <v>14516</v>
      </c>
      <c r="L312" s="650">
        <f>K312/K$314</f>
        <v>0.16769289419266892</v>
      </c>
      <c r="M312" s="649">
        <v>24250</v>
      </c>
      <c r="N312" s="650">
        <f>M312/M$314</f>
        <v>0.36729624524786819</v>
      </c>
      <c r="O312" s="649">
        <v>22688</v>
      </c>
      <c r="P312" s="650">
        <f>O312/O$314</f>
        <v>0.38136219995965842</v>
      </c>
      <c r="AU312" s="230"/>
    </row>
    <row r="313" spans="1:47" ht="15" thickBot="1" x14ac:dyDescent="0.4">
      <c r="B313" s="651" t="s">
        <v>25</v>
      </c>
      <c r="C313" s="652">
        <v>8788</v>
      </c>
      <c r="D313" s="653">
        <f>C313/C$314</f>
        <v>0.10115567015055942</v>
      </c>
      <c r="E313" s="652">
        <v>10266</v>
      </c>
      <c r="F313" s="654">
        <f>E313/E$314</f>
        <v>0.11790648795782654</v>
      </c>
      <c r="G313" s="652">
        <v>11359</v>
      </c>
      <c r="H313" s="654">
        <f>G313/G$314</f>
        <v>0.12932644138810456</v>
      </c>
      <c r="I313" s="652">
        <v>12217</v>
      </c>
      <c r="J313" s="653">
        <f>I313/I$314</f>
        <v>0.14076182136602453</v>
      </c>
      <c r="K313" s="652">
        <v>12906</v>
      </c>
      <c r="L313" s="653">
        <f>K313/K$314</f>
        <v>0.14909372364636161</v>
      </c>
      <c r="M313" s="652">
        <v>11885</v>
      </c>
      <c r="N313" s="653">
        <f>M313/M$314</f>
        <v>0.180013025763749</v>
      </c>
      <c r="O313" s="652">
        <v>8851</v>
      </c>
      <c r="P313" s="653">
        <f>O313/O$314</f>
        <v>0.14877630605795739</v>
      </c>
      <c r="AU313" s="230"/>
    </row>
    <row r="314" spans="1:47" ht="15" thickBot="1" x14ac:dyDescent="0.4">
      <c r="B314" s="643" t="s">
        <v>23</v>
      </c>
      <c r="C314" s="655">
        <f t="shared" ref="C314:P314" si="82">SUM(C311:C313)</f>
        <v>86876</v>
      </c>
      <c r="D314" s="656">
        <f t="shared" si="82"/>
        <v>0.99999999999999989</v>
      </c>
      <c r="E314" s="655">
        <f t="shared" si="82"/>
        <v>87069</v>
      </c>
      <c r="F314" s="656">
        <f t="shared" si="82"/>
        <v>1</v>
      </c>
      <c r="G314" s="655">
        <f t="shared" si="82"/>
        <v>87832</v>
      </c>
      <c r="H314" s="656">
        <f t="shared" si="82"/>
        <v>1</v>
      </c>
      <c r="I314" s="655">
        <f t="shared" si="82"/>
        <v>86792</v>
      </c>
      <c r="J314" s="656">
        <f t="shared" si="82"/>
        <v>1</v>
      </c>
      <c r="K314" s="655">
        <f t="shared" si="82"/>
        <v>86563</v>
      </c>
      <c r="L314" s="656">
        <f t="shared" si="82"/>
        <v>1</v>
      </c>
      <c r="M314" s="655">
        <f t="shared" si="82"/>
        <v>66023</v>
      </c>
      <c r="N314" s="656">
        <f t="shared" si="82"/>
        <v>1</v>
      </c>
      <c r="O314" s="655">
        <f t="shared" si="82"/>
        <v>59492</v>
      </c>
      <c r="P314" s="656">
        <f t="shared" si="82"/>
        <v>1</v>
      </c>
      <c r="AU314" s="230"/>
    </row>
    <row r="315" spans="1:47" x14ac:dyDescent="0.35">
      <c r="AU315" s="230"/>
    </row>
    <row r="316" spans="1:47" x14ac:dyDescent="0.35">
      <c r="AU316" s="230"/>
    </row>
    <row r="317" spans="1:47" x14ac:dyDescent="0.35">
      <c r="M317" s="339"/>
      <c r="N317" s="339"/>
      <c r="AU317" s="230"/>
    </row>
    <row r="318" spans="1:47" x14ac:dyDescent="0.35">
      <c r="M318" s="339"/>
      <c r="N318" s="339"/>
      <c r="AU318" s="230"/>
    </row>
    <row r="319" spans="1:47" x14ac:dyDescent="0.35">
      <c r="M319" s="9"/>
      <c r="N319" s="9"/>
      <c r="AU319" s="230"/>
    </row>
    <row r="320" spans="1:47" x14ac:dyDescent="0.35">
      <c r="M320" s="9"/>
      <c r="N320" s="9"/>
      <c r="AU320" s="230"/>
    </row>
    <row r="321" spans="1:47" x14ac:dyDescent="0.35">
      <c r="A321" s="379"/>
      <c r="B321" s="1043" t="s">
        <v>574</v>
      </c>
      <c r="C321" s="1043"/>
      <c r="D321" s="1043"/>
      <c r="E321" s="1043"/>
      <c r="F321" s="1043"/>
      <c r="G321" s="379"/>
      <c r="H321" s="379"/>
      <c r="I321" s="379"/>
      <c r="J321" s="379"/>
      <c r="K321" s="379"/>
      <c r="L321" s="379"/>
      <c r="M321" s="379"/>
      <c r="N321" s="379"/>
      <c r="O321" s="379"/>
      <c r="P321" s="379"/>
      <c r="Q321" s="379"/>
      <c r="R321" s="379"/>
      <c r="S321" s="379"/>
      <c r="T321" s="379"/>
      <c r="U321" s="379"/>
      <c r="V321" s="379"/>
      <c r="W321" s="379"/>
      <c r="X321" s="379"/>
      <c r="Y321" s="379"/>
      <c r="Z321" s="379"/>
      <c r="AA321" s="379"/>
      <c r="AB321" s="379"/>
      <c r="AC321" s="379"/>
      <c r="AD321" s="379"/>
      <c r="AE321" s="379"/>
      <c r="AF321" s="379"/>
      <c r="AG321" s="379"/>
      <c r="AH321" s="379"/>
      <c r="AI321" s="379"/>
      <c r="AJ321" s="379"/>
      <c r="AK321" s="379"/>
      <c r="AL321" s="379"/>
      <c r="AM321" s="379"/>
      <c r="AN321" s="379"/>
      <c r="AO321" s="379"/>
      <c r="AP321" s="379"/>
      <c r="AQ321" s="379"/>
      <c r="AR321" s="379"/>
      <c r="AS321" s="379"/>
      <c r="AT321" s="379"/>
      <c r="AU321" s="230"/>
    </row>
    <row r="322" spans="1:47" x14ac:dyDescent="0.35">
      <c r="A322" s="379"/>
      <c r="B322" s="1043"/>
      <c r="C322" s="1043"/>
      <c r="D322" s="1043"/>
      <c r="E322" s="1043"/>
      <c r="F322" s="1043"/>
      <c r="G322" s="379"/>
      <c r="H322" s="379"/>
      <c r="I322" s="379"/>
      <c r="J322" s="379"/>
      <c r="K322" s="379"/>
      <c r="L322" s="379"/>
      <c r="M322" s="379"/>
      <c r="N322" s="379"/>
      <c r="O322" s="379"/>
      <c r="P322" s="379"/>
      <c r="Q322" s="379"/>
      <c r="R322" s="379"/>
      <c r="S322" s="379"/>
      <c r="T322" s="379"/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79"/>
      <c r="AI322" s="379"/>
      <c r="AJ322" s="379"/>
      <c r="AK322" s="379"/>
      <c r="AL322" s="379"/>
      <c r="AM322" s="379"/>
      <c r="AN322" s="379"/>
      <c r="AO322" s="379"/>
      <c r="AP322" s="379"/>
      <c r="AQ322" s="379"/>
      <c r="AR322" s="379"/>
      <c r="AS322" s="379"/>
      <c r="AT322" s="379"/>
      <c r="AU322" s="230"/>
    </row>
    <row r="323" spans="1:47" x14ac:dyDescent="0.35">
      <c r="C323" s="3" t="s">
        <v>671</v>
      </c>
      <c r="AU323" s="230"/>
    </row>
    <row r="324" spans="1:47" ht="15" thickBot="1" x14ac:dyDescent="0.4">
      <c r="AU324" s="230"/>
    </row>
    <row r="325" spans="1:47" ht="19" thickBot="1" x14ac:dyDescent="0.5">
      <c r="B325" s="250" t="s">
        <v>190</v>
      </c>
      <c r="C325" s="670">
        <v>2015</v>
      </c>
      <c r="D325" s="670">
        <v>2016</v>
      </c>
      <c r="E325" s="671">
        <v>2017</v>
      </c>
      <c r="F325" s="672">
        <v>2018</v>
      </c>
      <c r="G325" s="670">
        <v>2019</v>
      </c>
      <c r="H325" s="672">
        <v>2020</v>
      </c>
      <c r="I325" s="673">
        <v>2021</v>
      </c>
      <c r="J325" s="680" t="s">
        <v>549</v>
      </c>
      <c r="AU325" s="230"/>
    </row>
    <row r="326" spans="1:47" ht="15" thickBot="1" x14ac:dyDescent="0.4">
      <c r="B326" s="251" t="s">
        <v>194</v>
      </c>
      <c r="C326" s="665">
        <f>C338/C311</f>
        <v>14.574484565119423</v>
      </c>
      <c r="D326" s="260">
        <f>E338/E311</f>
        <v>15.009469863294401</v>
      </c>
      <c r="E326" s="260">
        <f>G338/G311</f>
        <v>15.037573684921028</v>
      </c>
      <c r="F326" s="260">
        <f>I338/I311</f>
        <v>14.854550383517518</v>
      </c>
      <c r="G326" s="260">
        <f>K338/K311</f>
        <v>14.180196479599601</v>
      </c>
      <c r="H326" s="260">
        <f>M338/M311</f>
        <v>9.6959649357601716</v>
      </c>
      <c r="I326" s="261">
        <f>O338/O311</f>
        <v>14.884627768039209</v>
      </c>
      <c r="J326" s="681" t="s">
        <v>192</v>
      </c>
      <c r="AU326" s="230"/>
    </row>
    <row r="327" spans="1:47" ht="15" thickBot="1" x14ac:dyDescent="0.4">
      <c r="B327" s="668" t="s">
        <v>171</v>
      </c>
      <c r="C327" s="666">
        <f>C339/C312</f>
        <v>13.657909604519775</v>
      </c>
      <c r="D327" s="662">
        <f>E339/E312</f>
        <v>14.23287348190072</v>
      </c>
      <c r="E327" s="662">
        <f>G339/G312</f>
        <v>15.956650346797225</v>
      </c>
      <c r="F327" s="662">
        <f>I339/I312</f>
        <v>15.162902410247767</v>
      </c>
      <c r="G327" s="663">
        <f>K339/K312</f>
        <v>15.092105263157896</v>
      </c>
      <c r="H327" s="663">
        <f>M339/M312</f>
        <v>13.747958762886597</v>
      </c>
      <c r="I327" s="664">
        <f>O339/O312</f>
        <v>14.570257404795486</v>
      </c>
      <c r="J327" s="682" t="s">
        <v>191</v>
      </c>
      <c r="AU327" s="230"/>
    </row>
    <row r="328" spans="1:47" ht="15" thickBot="1" x14ac:dyDescent="0.4">
      <c r="B328" s="669" t="s">
        <v>25</v>
      </c>
      <c r="C328" s="667">
        <f>C340/C313</f>
        <v>29.952321347291761</v>
      </c>
      <c r="D328" s="262">
        <f>E340/E313</f>
        <v>30.829144749659068</v>
      </c>
      <c r="E328" s="262">
        <f>G340/G313</f>
        <v>31.13742406902016</v>
      </c>
      <c r="F328" s="262">
        <f>I340/I313</f>
        <v>30.602930342964722</v>
      </c>
      <c r="G328" s="263">
        <f>K340/K313</f>
        <v>29.471796063846273</v>
      </c>
      <c r="H328" s="263">
        <f>M340/M313</f>
        <v>26.454101809002946</v>
      </c>
      <c r="I328" s="264">
        <f>O340/O313</f>
        <v>31.043836854592701</v>
      </c>
      <c r="J328" s="682" t="s">
        <v>191</v>
      </c>
      <c r="AU328" s="230"/>
    </row>
    <row r="329" spans="1:47" x14ac:dyDescent="0.35">
      <c r="AU329" s="230"/>
    </row>
    <row r="330" spans="1:47" x14ac:dyDescent="0.35">
      <c r="AU330" s="230"/>
    </row>
    <row r="331" spans="1:47" x14ac:dyDescent="0.35">
      <c r="A331" s="379"/>
      <c r="B331" s="1043" t="s">
        <v>575</v>
      </c>
      <c r="C331" s="1043"/>
      <c r="D331" s="1043"/>
      <c r="E331" s="1043"/>
      <c r="F331" s="1043"/>
      <c r="G331" s="379"/>
      <c r="H331" s="379"/>
      <c r="I331" s="379"/>
      <c r="J331" s="379"/>
      <c r="K331" s="379"/>
      <c r="L331" s="379"/>
      <c r="M331" s="379"/>
      <c r="N331" s="379"/>
      <c r="O331" s="379"/>
      <c r="P331" s="379"/>
      <c r="Q331" s="379"/>
      <c r="R331" s="379"/>
      <c r="S331" s="379"/>
      <c r="T331" s="379"/>
      <c r="U331" s="379"/>
      <c r="V331" s="379"/>
      <c r="W331" s="379"/>
      <c r="X331" s="379"/>
      <c r="Y331" s="379"/>
      <c r="Z331" s="379"/>
      <c r="AA331" s="379"/>
      <c r="AB331" s="379"/>
      <c r="AC331" s="379"/>
      <c r="AD331" s="379"/>
      <c r="AE331" s="379"/>
      <c r="AF331" s="379"/>
      <c r="AG331" s="379"/>
      <c r="AH331" s="379"/>
      <c r="AI331" s="379"/>
      <c r="AJ331" s="379"/>
      <c r="AK331" s="379"/>
      <c r="AL331" s="379"/>
      <c r="AM331" s="379"/>
      <c r="AN331" s="379"/>
      <c r="AO331" s="379"/>
      <c r="AP331" s="379"/>
      <c r="AQ331" s="379"/>
      <c r="AR331" s="379"/>
      <c r="AS331" s="379"/>
      <c r="AT331" s="379"/>
      <c r="AU331" s="230"/>
    </row>
    <row r="332" spans="1:47" x14ac:dyDescent="0.35">
      <c r="A332" s="379"/>
      <c r="B332" s="1043"/>
      <c r="C332" s="1043"/>
      <c r="D332" s="1043"/>
      <c r="E332" s="1043"/>
      <c r="F332" s="1043"/>
      <c r="G332" s="379"/>
      <c r="H332" s="379"/>
      <c r="I332" s="379"/>
      <c r="J332" s="379"/>
      <c r="K332" s="379"/>
      <c r="L332" s="379"/>
      <c r="M332" s="379"/>
      <c r="N332" s="379"/>
      <c r="O332" s="379"/>
      <c r="P332" s="379"/>
      <c r="Q332" s="379"/>
      <c r="R332" s="379"/>
      <c r="S332" s="379"/>
      <c r="T332" s="379"/>
      <c r="U332" s="379"/>
      <c r="V332" s="379"/>
      <c r="W332" s="379"/>
      <c r="X332" s="379"/>
      <c r="Y332" s="379"/>
      <c r="Z332" s="379"/>
      <c r="AA332" s="379"/>
      <c r="AB332" s="379"/>
      <c r="AC332" s="379"/>
      <c r="AD332" s="379"/>
      <c r="AE332" s="379"/>
      <c r="AF332" s="379"/>
      <c r="AG332" s="379"/>
      <c r="AH332" s="379"/>
      <c r="AI332" s="379"/>
      <c r="AJ332" s="379"/>
      <c r="AK332" s="379"/>
      <c r="AL332" s="379"/>
      <c r="AM332" s="379"/>
      <c r="AN332" s="379"/>
      <c r="AO332" s="379"/>
      <c r="AP332" s="379"/>
      <c r="AQ332" s="379"/>
      <c r="AR332" s="379"/>
      <c r="AS332" s="379"/>
      <c r="AT332" s="379"/>
      <c r="AU332" s="230"/>
    </row>
    <row r="333" spans="1:47" x14ac:dyDescent="0.35">
      <c r="C333" s="958" t="s">
        <v>674</v>
      </c>
      <c r="AU333" s="230"/>
    </row>
    <row r="334" spans="1:47" x14ac:dyDescent="0.35">
      <c r="AU334" s="230"/>
    </row>
    <row r="335" spans="1:47" ht="15" thickBot="1" x14ac:dyDescent="0.4">
      <c r="AU335" s="230"/>
    </row>
    <row r="336" spans="1:47" ht="18.5" x14ac:dyDescent="0.45">
      <c r="B336" s="661"/>
      <c r="C336" s="1084">
        <v>2015</v>
      </c>
      <c r="D336" s="1085"/>
      <c r="E336" s="1094">
        <v>2016</v>
      </c>
      <c r="F336" s="1095"/>
      <c r="G336" s="1084">
        <v>2017</v>
      </c>
      <c r="H336" s="1085"/>
      <c r="I336" s="1094">
        <v>2018</v>
      </c>
      <c r="J336" s="1095"/>
      <c r="K336" s="1084">
        <v>2019</v>
      </c>
      <c r="L336" s="1085"/>
      <c r="M336" s="1084">
        <v>2020</v>
      </c>
      <c r="N336" s="1085"/>
      <c r="O336" s="1084">
        <v>2021</v>
      </c>
      <c r="P336" s="1085"/>
      <c r="AU336" s="230"/>
    </row>
    <row r="337" spans="1:47" ht="16" thickBot="1" x14ac:dyDescent="0.4">
      <c r="B337" s="661"/>
      <c r="C337" s="659" t="s">
        <v>3</v>
      </c>
      <c r="D337" s="660" t="s">
        <v>4</v>
      </c>
      <c r="E337" s="659" t="s">
        <v>3</v>
      </c>
      <c r="F337" s="660" t="s">
        <v>4</v>
      </c>
      <c r="G337" s="659" t="s">
        <v>3</v>
      </c>
      <c r="H337" s="660" t="s">
        <v>4</v>
      </c>
      <c r="I337" s="659" t="s">
        <v>3</v>
      </c>
      <c r="J337" s="660" t="s">
        <v>4</v>
      </c>
      <c r="K337" s="659" t="s">
        <v>3</v>
      </c>
      <c r="L337" s="660" t="s">
        <v>4</v>
      </c>
      <c r="M337" s="659" t="s">
        <v>3</v>
      </c>
      <c r="N337" s="660" t="s">
        <v>4</v>
      </c>
      <c r="O337" s="659" t="s">
        <v>3</v>
      </c>
      <c r="P337" s="660" t="s">
        <v>4</v>
      </c>
      <c r="AU337" s="230"/>
    </row>
    <row r="338" spans="1:47" x14ac:dyDescent="0.35">
      <c r="B338" s="217" t="s">
        <v>135</v>
      </c>
      <c r="C338" s="657">
        <v>1034905</v>
      </c>
      <c r="D338" s="658">
        <f>C338/C$341</f>
        <v>0.74196099292814</v>
      </c>
      <c r="E338" s="657">
        <v>1025477</v>
      </c>
      <c r="F338" s="658">
        <f>E338/E$341</f>
        <v>0.70109552478399206</v>
      </c>
      <c r="G338" s="657">
        <v>1002540</v>
      </c>
      <c r="H338" s="658">
        <f>G338/G$341</f>
        <v>0.66276230953367854</v>
      </c>
      <c r="I338" s="657">
        <v>931514</v>
      </c>
      <c r="J338" s="658">
        <f>I338/I$341</f>
        <v>0.62714996771724207</v>
      </c>
      <c r="K338" s="657">
        <v>838631</v>
      </c>
      <c r="L338" s="658">
        <f>K338/K$341</f>
        <v>0.58316383544345163</v>
      </c>
      <c r="M338" s="657">
        <v>289793</v>
      </c>
      <c r="N338" s="658">
        <f>M338/M$341</f>
        <v>0.30908352069352424</v>
      </c>
      <c r="O338" s="657">
        <v>416070</v>
      </c>
      <c r="P338" s="658">
        <f>O338/O$341</f>
        <v>0.40734906389115427</v>
      </c>
      <c r="AU338" s="230"/>
    </row>
    <row r="339" spans="1:47" x14ac:dyDescent="0.35">
      <c r="B339" s="636" t="s">
        <v>171</v>
      </c>
      <c r="C339" s="649">
        <v>96698</v>
      </c>
      <c r="D339" s="650">
        <f>C339/C$341</f>
        <v>6.9326309269126432E-2</v>
      </c>
      <c r="E339" s="649">
        <v>120709</v>
      </c>
      <c r="F339" s="650">
        <f>E339/E$341</f>
        <v>8.2526024183039601E-2</v>
      </c>
      <c r="G339" s="649">
        <v>156439</v>
      </c>
      <c r="H339" s="650">
        <f>G339/G$341</f>
        <v>0.10341918820310325</v>
      </c>
      <c r="I339" s="649">
        <v>179923</v>
      </c>
      <c r="J339" s="650">
        <f>I339/I$341</f>
        <v>0.12113473725739962</v>
      </c>
      <c r="K339" s="649">
        <v>219077</v>
      </c>
      <c r="L339" s="650">
        <f>K339/K$341</f>
        <v>0.15234087885785891</v>
      </c>
      <c r="M339" s="649">
        <v>333388</v>
      </c>
      <c r="N339" s="650">
        <f>M339/M$341</f>
        <v>0.35558048951138455</v>
      </c>
      <c r="O339" s="649">
        <v>330570</v>
      </c>
      <c r="P339" s="650">
        <f>O339/O$341</f>
        <v>0.3236411662712978</v>
      </c>
      <c r="AU339" s="230"/>
    </row>
    <row r="340" spans="1:47" ht="15" thickBot="1" x14ac:dyDescent="0.4">
      <c r="B340" s="684" t="s">
        <v>25</v>
      </c>
      <c r="C340" s="652">
        <v>263221</v>
      </c>
      <c r="D340" s="654">
        <f>C340/C$341</f>
        <v>0.18871269780273353</v>
      </c>
      <c r="E340" s="652">
        <v>316492</v>
      </c>
      <c r="F340" s="654">
        <f>E340/E$341</f>
        <v>0.21637845103296829</v>
      </c>
      <c r="G340" s="652">
        <v>353690</v>
      </c>
      <c r="H340" s="654">
        <f>G340/G$341</f>
        <v>0.23381850226321818</v>
      </c>
      <c r="I340" s="652">
        <v>373876</v>
      </c>
      <c r="J340" s="654">
        <f>I340/I$341</f>
        <v>0.25171529502535828</v>
      </c>
      <c r="K340" s="652">
        <v>380363</v>
      </c>
      <c r="L340" s="654">
        <f>K340/K$341</f>
        <v>0.26449528569868941</v>
      </c>
      <c r="M340" s="652">
        <v>314407</v>
      </c>
      <c r="N340" s="654">
        <f>M340/M$341</f>
        <v>0.33533598979509122</v>
      </c>
      <c r="O340" s="652">
        <v>274769</v>
      </c>
      <c r="P340" s="654">
        <f>O340/O$341</f>
        <v>0.26900976983754793</v>
      </c>
      <c r="AU340" s="230"/>
    </row>
    <row r="341" spans="1:47" ht="15" thickBot="1" x14ac:dyDescent="0.4">
      <c r="B341" s="643" t="s">
        <v>23</v>
      </c>
      <c r="C341" s="655">
        <f t="shared" ref="C341:O341" si="83">SUM(C338:C340)</f>
        <v>1394824</v>
      </c>
      <c r="D341" s="656">
        <f t="shared" si="83"/>
        <v>1</v>
      </c>
      <c r="E341" s="655">
        <f t="shared" si="83"/>
        <v>1462678</v>
      </c>
      <c r="F341" s="656">
        <f>SUM(F338:F340)</f>
        <v>0.99999999999999989</v>
      </c>
      <c r="G341" s="655">
        <f t="shared" si="83"/>
        <v>1512669</v>
      </c>
      <c r="H341" s="656">
        <f>SUM(H338:H340)</f>
        <v>1</v>
      </c>
      <c r="I341" s="655">
        <f>SUM(I338:I340)</f>
        <v>1485313</v>
      </c>
      <c r="J341" s="656">
        <f>SUM(J338:J340)</f>
        <v>1</v>
      </c>
      <c r="K341" s="655">
        <f t="shared" si="83"/>
        <v>1438071</v>
      </c>
      <c r="L341" s="656">
        <f>SUM(L338:L340)</f>
        <v>0.99999999999999989</v>
      </c>
      <c r="M341" s="655">
        <f>SUM(M338:M340)</f>
        <v>937588</v>
      </c>
      <c r="N341" s="656">
        <f>SUM(N338:N340)</f>
        <v>1</v>
      </c>
      <c r="O341" s="655">
        <f t="shared" si="83"/>
        <v>1021409</v>
      </c>
      <c r="P341" s="656">
        <f>SUM(P338:P340)</f>
        <v>1</v>
      </c>
      <c r="T341" s="38"/>
      <c r="U341" s="38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U341" s="230"/>
    </row>
    <row r="342" spans="1:47" x14ac:dyDescent="0.35">
      <c r="T342" s="38"/>
      <c r="U342" s="38"/>
      <c r="V342" s="9"/>
      <c r="W342" s="9"/>
      <c r="X342" s="683"/>
      <c r="Y342" s="683"/>
      <c r="Z342" s="9"/>
      <c r="AA342" s="9"/>
      <c r="AB342" s="9"/>
      <c r="AC342" s="9"/>
      <c r="AD342" s="9"/>
      <c r="AE342" s="9"/>
      <c r="AF342" s="9"/>
      <c r="AG342" s="9"/>
      <c r="AH342" s="9"/>
      <c r="AU342" s="230"/>
    </row>
    <row r="343" spans="1:47" x14ac:dyDescent="0.35">
      <c r="AU343" s="230"/>
    </row>
    <row r="344" spans="1:47" x14ac:dyDescent="0.35">
      <c r="AU344" s="230"/>
    </row>
    <row r="345" spans="1:47" x14ac:dyDescent="0.35">
      <c r="AU345" s="230"/>
    </row>
    <row r="346" spans="1:47" x14ac:dyDescent="0.35">
      <c r="AU346" s="230"/>
    </row>
    <row r="347" spans="1:47" x14ac:dyDescent="0.35">
      <c r="AU347" s="230"/>
    </row>
    <row r="348" spans="1:47" x14ac:dyDescent="0.35">
      <c r="AU348" s="230"/>
    </row>
    <row r="349" spans="1:47" x14ac:dyDescent="0.35">
      <c r="A349" s="230"/>
      <c r="B349" s="230"/>
      <c r="C349" s="230"/>
      <c r="D349" s="230"/>
      <c r="E349" s="230"/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  <c r="AA349" s="230"/>
      <c r="AB349" s="230"/>
      <c r="AC349" s="230"/>
      <c r="AD349" s="230"/>
      <c r="AE349" s="230"/>
      <c r="AF349" s="230"/>
      <c r="AG349" s="230"/>
      <c r="AH349" s="230"/>
      <c r="AI349" s="230"/>
      <c r="AJ349" s="230"/>
      <c r="AK349" s="230"/>
      <c r="AL349" s="230"/>
      <c r="AM349" s="230"/>
      <c r="AN349" s="230"/>
      <c r="AO349" s="230"/>
      <c r="AP349" s="230"/>
      <c r="AQ349" s="230"/>
      <c r="AR349" s="230"/>
      <c r="AS349" s="230"/>
      <c r="AT349" s="230"/>
      <c r="AU349" s="230"/>
    </row>
    <row r="350" spans="1:47" x14ac:dyDescent="0.35">
      <c r="A350" s="230"/>
      <c r="B350" s="230"/>
      <c r="C350" s="230"/>
      <c r="D350" s="230"/>
      <c r="E350" s="230"/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30"/>
      <c r="Z350" s="230"/>
      <c r="AA350" s="230"/>
      <c r="AB350" s="230"/>
      <c r="AC350" s="230"/>
      <c r="AD350" s="230"/>
      <c r="AE350" s="230"/>
      <c r="AF350" s="230"/>
      <c r="AG350" s="230"/>
      <c r="AH350" s="230"/>
      <c r="AI350" s="230"/>
      <c r="AJ350" s="230"/>
      <c r="AK350" s="230"/>
      <c r="AL350" s="230"/>
      <c r="AM350" s="230"/>
      <c r="AN350" s="230"/>
      <c r="AO350" s="230"/>
      <c r="AP350" s="230"/>
      <c r="AQ350" s="230"/>
      <c r="AR350" s="230"/>
      <c r="AS350" s="230"/>
      <c r="AT350" s="230"/>
      <c r="AU350" s="230"/>
    </row>
    <row r="360" spans="20:20" ht="18.5" x14ac:dyDescent="0.45">
      <c r="T360" s="273"/>
    </row>
    <row r="361" spans="20:20" x14ac:dyDescent="0.35">
      <c r="T361" s="274"/>
    </row>
    <row r="362" spans="20:20" x14ac:dyDescent="0.35">
      <c r="T362" s="274"/>
    </row>
    <row r="363" spans="20:20" x14ac:dyDescent="0.35">
      <c r="T363" s="274"/>
    </row>
    <row r="364" spans="20:20" x14ac:dyDescent="0.35">
      <c r="T364" s="274"/>
    </row>
    <row r="443" spans="18:18" x14ac:dyDescent="0.35">
      <c r="R443"/>
    </row>
    <row r="444" spans="18:18" x14ac:dyDescent="0.35">
      <c r="R444"/>
    </row>
    <row r="445" spans="18:18" x14ac:dyDescent="0.35">
      <c r="R445"/>
    </row>
    <row r="446" spans="18:18" x14ac:dyDescent="0.35">
      <c r="R446"/>
    </row>
    <row r="447" spans="18:18" x14ac:dyDescent="0.35">
      <c r="R447"/>
    </row>
    <row r="448" spans="18:18" x14ac:dyDescent="0.35">
      <c r="R448"/>
    </row>
    <row r="449" spans="18:18" x14ac:dyDescent="0.35">
      <c r="R449"/>
    </row>
    <row r="450" spans="18:18" x14ac:dyDescent="0.35">
      <c r="R450"/>
    </row>
    <row r="451" spans="18:18" x14ac:dyDescent="0.35">
      <c r="R451"/>
    </row>
    <row r="452" spans="18:18" x14ac:dyDescent="0.35">
      <c r="R452"/>
    </row>
    <row r="453" spans="18:18" x14ac:dyDescent="0.35">
      <c r="R453"/>
    </row>
    <row r="454" spans="18:18" x14ac:dyDescent="0.35">
      <c r="R454"/>
    </row>
    <row r="455" spans="18:18" x14ac:dyDescent="0.35">
      <c r="R455"/>
    </row>
    <row r="475" spans="18:18" x14ac:dyDescent="0.35">
      <c r="R475"/>
    </row>
    <row r="476" spans="18:18" x14ac:dyDescent="0.35">
      <c r="R476"/>
    </row>
    <row r="479" spans="18:18" x14ac:dyDescent="0.35">
      <c r="R479"/>
    </row>
    <row r="480" spans="18:18" x14ac:dyDescent="0.35">
      <c r="R480"/>
    </row>
    <row r="481" spans="18:18" x14ac:dyDescent="0.35">
      <c r="R481"/>
    </row>
    <row r="482" spans="18:18" x14ac:dyDescent="0.35">
      <c r="R482"/>
    </row>
    <row r="483" spans="18:18" x14ac:dyDescent="0.35">
      <c r="R483"/>
    </row>
    <row r="484" spans="18:18" x14ac:dyDescent="0.35">
      <c r="R484"/>
    </row>
    <row r="485" spans="18:18" x14ac:dyDescent="0.35">
      <c r="R485"/>
    </row>
    <row r="486" spans="18:18" x14ac:dyDescent="0.35">
      <c r="R486"/>
    </row>
    <row r="489" spans="18:18" x14ac:dyDescent="0.35">
      <c r="R489"/>
    </row>
    <row r="490" spans="18:18" x14ac:dyDescent="0.35">
      <c r="R490"/>
    </row>
    <row r="491" spans="18:18" x14ac:dyDescent="0.35">
      <c r="R491"/>
    </row>
    <row r="492" spans="18:18" x14ac:dyDescent="0.35">
      <c r="R492"/>
    </row>
    <row r="493" spans="18:18" x14ac:dyDescent="0.35">
      <c r="R493"/>
    </row>
    <row r="494" spans="18:18" x14ac:dyDescent="0.35">
      <c r="R494"/>
    </row>
    <row r="495" spans="18:18" x14ac:dyDescent="0.35">
      <c r="R495"/>
    </row>
    <row r="496" spans="18:18" x14ac:dyDescent="0.35">
      <c r="R496"/>
    </row>
    <row r="499" spans="18:18" x14ac:dyDescent="0.35">
      <c r="R499"/>
    </row>
    <row r="500" spans="18:18" x14ac:dyDescent="0.35">
      <c r="R500"/>
    </row>
    <row r="501" spans="18:18" x14ac:dyDescent="0.35">
      <c r="R501"/>
    </row>
    <row r="502" spans="18:18" x14ac:dyDescent="0.35">
      <c r="R502"/>
    </row>
    <row r="503" spans="18:18" x14ac:dyDescent="0.35">
      <c r="R503"/>
    </row>
    <row r="504" spans="18:18" x14ac:dyDescent="0.35">
      <c r="R504"/>
    </row>
    <row r="505" spans="18:18" x14ac:dyDescent="0.35">
      <c r="R505"/>
    </row>
    <row r="506" spans="18:18" x14ac:dyDescent="0.35">
      <c r="R506"/>
    </row>
    <row r="527" spans="2:18" x14ac:dyDescent="0.35">
      <c r="B527" s="1110" t="s">
        <v>401</v>
      </c>
      <c r="C527" s="1110"/>
      <c r="D527" s="1110"/>
      <c r="E527" s="1110"/>
      <c r="F527" s="1110"/>
      <c r="G527" s="1110"/>
      <c r="H527" s="1110"/>
      <c r="I527" s="1110"/>
      <c r="J527" s="1110"/>
      <c r="K527" s="1110"/>
      <c r="L527" s="1110"/>
      <c r="M527" s="1110"/>
      <c r="N527" s="1110"/>
      <c r="O527" s="1110"/>
      <c r="P527" s="1110"/>
      <c r="Q527" s="1110"/>
      <c r="R527"/>
    </row>
    <row r="528" spans="2:18" x14ac:dyDescent="0.35">
      <c r="B528" s="1110"/>
      <c r="C528" s="1110"/>
      <c r="D528" s="1110"/>
      <c r="E528" s="1110"/>
      <c r="F528" s="1110"/>
      <c r="G528" s="1110"/>
      <c r="H528" s="1110"/>
      <c r="I528" s="1110"/>
      <c r="J528" s="1110"/>
      <c r="K528" s="1110"/>
      <c r="L528" s="1110"/>
      <c r="M528" s="1110"/>
      <c r="N528" s="1110"/>
      <c r="O528" s="1110"/>
      <c r="P528" s="1110"/>
      <c r="Q528" s="1110"/>
      <c r="R528"/>
    </row>
    <row r="530" spans="2:18" ht="15" thickBot="1" x14ac:dyDescent="0.4">
      <c r="R530"/>
    </row>
    <row r="531" spans="2:18" ht="18.5" x14ac:dyDescent="0.45">
      <c r="B531" s="355" t="s">
        <v>133</v>
      </c>
      <c r="C531" s="327">
        <v>2015</v>
      </c>
      <c r="D531" s="328">
        <v>2016</v>
      </c>
      <c r="E531" s="329">
        <v>2017</v>
      </c>
      <c r="F531" s="329">
        <v>2018</v>
      </c>
      <c r="G531" s="328">
        <v>2019</v>
      </c>
      <c r="H531" s="329">
        <v>2020</v>
      </c>
      <c r="I531" s="330">
        <v>2021</v>
      </c>
      <c r="R531"/>
    </row>
    <row r="532" spans="2:18" ht="15.5" x14ac:dyDescent="0.35">
      <c r="B532" s="283" t="s">
        <v>89</v>
      </c>
      <c r="C532" s="30">
        <v>0.69199999999999995</v>
      </c>
      <c r="D532" s="30">
        <v>0.69199999999999995</v>
      </c>
      <c r="E532" s="30">
        <v>0.69</v>
      </c>
      <c r="F532" s="30">
        <v>0.69199999999999995</v>
      </c>
      <c r="G532" s="30">
        <v>0.69699999999999995</v>
      </c>
      <c r="H532" s="30">
        <v>0.69299999999999995</v>
      </c>
      <c r="I532" s="30">
        <v>0.70499999999999996</v>
      </c>
      <c r="R532"/>
    </row>
    <row r="533" spans="2:18" ht="15.5" x14ac:dyDescent="0.35">
      <c r="B533" s="326" t="s">
        <v>82</v>
      </c>
      <c r="C533" s="331">
        <v>0.27500000000000002</v>
      </c>
      <c r="D533" s="331">
        <v>0.27400000000000002</v>
      </c>
      <c r="E533" s="331">
        <v>0.27600000000000002</v>
      </c>
      <c r="F533" s="331">
        <v>0.27500000000000002</v>
      </c>
      <c r="G533" s="331">
        <v>0.27100000000000002</v>
      </c>
      <c r="H533" s="331">
        <v>0.27800000000000002</v>
      </c>
      <c r="I533" s="331">
        <v>0.26800000000000002</v>
      </c>
      <c r="R533"/>
    </row>
    <row r="534" spans="2:18" ht="15.5" x14ac:dyDescent="0.35">
      <c r="B534" s="283" t="s">
        <v>402</v>
      </c>
      <c r="C534" s="30">
        <v>2.9000000000000001E-2</v>
      </c>
      <c r="D534" s="30">
        <v>0.03</v>
      </c>
      <c r="E534" s="30">
        <v>0.03</v>
      </c>
      <c r="F534" s="30">
        <v>0.03</v>
      </c>
      <c r="G534" s="30">
        <v>2.9000000000000001E-2</v>
      </c>
      <c r="H534" s="30">
        <v>2.7E-2</v>
      </c>
      <c r="I534" s="30">
        <v>2.5000000000000001E-2</v>
      </c>
      <c r="R534"/>
    </row>
    <row r="535" spans="2:18" ht="15.5" x14ac:dyDescent="0.35">
      <c r="B535" s="326" t="s">
        <v>53</v>
      </c>
      <c r="C535" s="331">
        <v>4.0000000000000001E-3</v>
      </c>
      <c r="D535" s="331">
        <v>4.0000000000000001E-3</v>
      </c>
      <c r="E535" s="331">
        <v>4.0000000000000001E-3</v>
      </c>
      <c r="F535" s="331">
        <v>3.0000000000000001E-3</v>
      </c>
      <c r="G535" s="331">
        <v>3.0000000000000001E-3</v>
      </c>
      <c r="H535" s="331">
        <v>2E-3</v>
      </c>
      <c r="I535" s="331">
        <v>2E-3</v>
      </c>
      <c r="R535"/>
    </row>
    <row r="536" spans="2:18" ht="16" thickBot="1" x14ac:dyDescent="0.4">
      <c r="B536" s="325" t="s">
        <v>23</v>
      </c>
      <c r="C536" s="332">
        <f t="shared" ref="C536:I536" si="84">SUM(C532:C535)</f>
        <v>1</v>
      </c>
      <c r="D536" s="332">
        <f t="shared" si="84"/>
        <v>1</v>
      </c>
      <c r="E536" s="332">
        <f t="shared" si="84"/>
        <v>1</v>
      </c>
      <c r="F536" s="332">
        <f t="shared" si="84"/>
        <v>1</v>
      </c>
      <c r="G536" s="332">
        <f t="shared" si="84"/>
        <v>1</v>
      </c>
      <c r="H536" s="332">
        <f t="shared" si="84"/>
        <v>1</v>
      </c>
      <c r="I536" s="332">
        <f t="shared" si="84"/>
        <v>1</v>
      </c>
      <c r="R536"/>
    </row>
    <row r="537" spans="2:18" x14ac:dyDescent="0.35">
      <c r="B537" s="265" t="s">
        <v>403</v>
      </c>
      <c r="R537"/>
    </row>
    <row r="538" spans="2:18" x14ac:dyDescent="0.35">
      <c r="B538" s="266" t="s">
        <v>196</v>
      </c>
      <c r="R538"/>
    </row>
    <row r="539" spans="2:18" ht="15" thickBot="1" x14ac:dyDescent="0.4">
      <c r="R539"/>
    </row>
    <row r="540" spans="2:18" ht="18.5" x14ac:dyDescent="0.45">
      <c r="B540" s="356" t="s">
        <v>132</v>
      </c>
      <c r="C540" s="347">
        <v>2015</v>
      </c>
      <c r="D540" s="348">
        <v>2016</v>
      </c>
      <c r="E540" s="349">
        <v>2017</v>
      </c>
      <c r="F540" s="349">
        <v>2018</v>
      </c>
      <c r="G540" s="348">
        <v>2019</v>
      </c>
      <c r="H540" s="349">
        <v>2020</v>
      </c>
      <c r="I540" s="350">
        <v>2021</v>
      </c>
      <c r="R540"/>
    </row>
    <row r="541" spans="2:18" ht="15.5" x14ac:dyDescent="0.35">
      <c r="B541" s="283" t="s">
        <v>89</v>
      </c>
      <c r="C541" s="30">
        <v>0.81200000000000006</v>
      </c>
      <c r="D541" s="30">
        <v>0.79200000000000004</v>
      </c>
      <c r="E541" s="30">
        <v>0.78300000000000003</v>
      </c>
      <c r="F541" s="30">
        <v>0.76600000000000001</v>
      </c>
      <c r="G541" s="30">
        <v>0.753</v>
      </c>
      <c r="H541" s="30">
        <v>0.77</v>
      </c>
      <c r="I541" s="30">
        <v>0.755</v>
      </c>
      <c r="R541"/>
    </row>
    <row r="542" spans="2:18" ht="15.5" x14ac:dyDescent="0.35">
      <c r="B542" s="326" t="s">
        <v>82</v>
      </c>
      <c r="C542" s="331">
        <v>0.185</v>
      </c>
      <c r="D542" s="331">
        <v>0.20499999999999999</v>
      </c>
      <c r="E542" s="331">
        <v>0.214</v>
      </c>
      <c r="F542" s="331">
        <v>0.23100000000000001</v>
      </c>
      <c r="G542" s="331">
        <v>0.24399999999999999</v>
      </c>
      <c r="H542" s="331">
        <v>0.22600000000000001</v>
      </c>
      <c r="I542" s="331">
        <v>0.24199999999999999</v>
      </c>
      <c r="R542"/>
    </row>
    <row r="543" spans="2:18" ht="15.5" x14ac:dyDescent="0.35">
      <c r="B543" s="283" t="s">
        <v>402</v>
      </c>
      <c r="C543" s="30">
        <v>2E-3</v>
      </c>
      <c r="D543" s="30">
        <v>3.0000000000000001E-3</v>
      </c>
      <c r="E543" s="30">
        <v>2E-3</v>
      </c>
      <c r="F543" s="30">
        <v>2E-3</v>
      </c>
      <c r="G543" s="30">
        <v>3.0000000000000001E-3</v>
      </c>
      <c r="H543" s="30">
        <v>3.0000000000000001E-3</v>
      </c>
      <c r="I543" s="30">
        <v>3.0000000000000001E-3</v>
      </c>
      <c r="R543"/>
    </row>
    <row r="544" spans="2:18" ht="15.5" x14ac:dyDescent="0.35">
      <c r="B544" s="326" t="s">
        <v>53</v>
      </c>
      <c r="C544" s="331">
        <v>1E-3</v>
      </c>
      <c r="D544" s="331">
        <v>0</v>
      </c>
      <c r="E544" s="331">
        <v>1E-3</v>
      </c>
      <c r="F544" s="331">
        <v>1E-3</v>
      </c>
      <c r="G544" s="331">
        <v>0</v>
      </c>
      <c r="H544" s="331">
        <v>1E-3</v>
      </c>
      <c r="I544" s="331">
        <v>0</v>
      </c>
      <c r="R544"/>
    </row>
    <row r="545" spans="2:18" ht="16" thickBot="1" x14ac:dyDescent="0.4">
      <c r="B545" s="325" t="s">
        <v>23</v>
      </c>
      <c r="C545" s="332">
        <f t="shared" ref="C545:I545" si="85">SUM(C541:C544)</f>
        <v>1</v>
      </c>
      <c r="D545" s="332">
        <f t="shared" si="85"/>
        <v>1</v>
      </c>
      <c r="E545" s="332">
        <f t="shared" si="85"/>
        <v>1</v>
      </c>
      <c r="F545" s="332">
        <f t="shared" si="85"/>
        <v>1</v>
      </c>
      <c r="G545" s="332">
        <f t="shared" si="85"/>
        <v>1</v>
      </c>
      <c r="H545" s="332">
        <f t="shared" si="85"/>
        <v>1</v>
      </c>
      <c r="I545" s="332">
        <f t="shared" si="85"/>
        <v>1</v>
      </c>
      <c r="R545"/>
    </row>
    <row r="546" spans="2:18" ht="15" thickBot="1" x14ac:dyDescent="0.4">
      <c r="R546"/>
    </row>
    <row r="547" spans="2:18" ht="18.5" x14ac:dyDescent="0.45">
      <c r="B547" s="357" t="s">
        <v>134</v>
      </c>
      <c r="C547" s="351">
        <v>2015</v>
      </c>
      <c r="D547" s="352">
        <v>2016</v>
      </c>
      <c r="E547" s="353">
        <v>2017</v>
      </c>
      <c r="F547" s="353">
        <v>2018</v>
      </c>
      <c r="G547" s="352">
        <v>2019</v>
      </c>
      <c r="H547" s="353">
        <v>2020</v>
      </c>
      <c r="I547" s="354">
        <v>2021</v>
      </c>
      <c r="R547"/>
    </row>
    <row r="548" spans="2:18" ht="15.5" x14ac:dyDescent="0.35">
      <c r="B548" s="283" t="s">
        <v>89</v>
      </c>
      <c r="C548" s="30">
        <v>0.68899999999999995</v>
      </c>
      <c r="D548" s="30">
        <v>0.67600000000000005</v>
      </c>
      <c r="E548" s="30">
        <v>0.68200000000000005</v>
      </c>
      <c r="F548" s="30">
        <v>0.67800000000000005</v>
      </c>
      <c r="G548" s="30">
        <v>0.67800000000000005</v>
      </c>
      <c r="H548" s="30">
        <v>0.69599999999999995</v>
      </c>
      <c r="I548" s="30">
        <v>0.69699999999999995</v>
      </c>
      <c r="R548"/>
    </row>
    <row r="549" spans="2:18" ht="15.5" x14ac:dyDescent="0.35">
      <c r="B549" s="326" t="s">
        <v>82</v>
      </c>
      <c r="C549" s="331">
        <v>0.29599999999999999</v>
      </c>
      <c r="D549" s="331">
        <v>0.308</v>
      </c>
      <c r="E549" s="331">
        <v>0.30199999999999999</v>
      </c>
      <c r="F549" s="331">
        <v>0.308</v>
      </c>
      <c r="G549" s="331">
        <v>0.309</v>
      </c>
      <c r="H549" s="331">
        <v>0.29099999999999998</v>
      </c>
      <c r="I549" s="331">
        <v>0.29099999999999998</v>
      </c>
      <c r="R549"/>
    </row>
    <row r="550" spans="2:18" ht="15.5" x14ac:dyDescent="0.35">
      <c r="B550" s="283" t="s">
        <v>402</v>
      </c>
      <c r="C550" s="30">
        <v>1.4E-2</v>
      </c>
      <c r="D550" s="30">
        <v>1.4E-2</v>
      </c>
      <c r="E550" s="30">
        <v>1.4E-2</v>
      </c>
      <c r="F550" s="30">
        <v>1.2999999999999999E-2</v>
      </c>
      <c r="G550" s="30">
        <v>1.2E-2</v>
      </c>
      <c r="H550" s="30">
        <v>1.2E-2</v>
      </c>
      <c r="I550" s="30">
        <v>1.0999999999999999E-2</v>
      </c>
      <c r="R550"/>
    </row>
    <row r="551" spans="2:18" ht="15.5" x14ac:dyDescent="0.35">
      <c r="B551" s="326" t="s">
        <v>53</v>
      </c>
      <c r="C551" s="331">
        <v>1E-3</v>
      </c>
      <c r="D551" s="331">
        <v>2E-3</v>
      </c>
      <c r="E551" s="331">
        <v>2E-3</v>
      </c>
      <c r="F551" s="331">
        <v>1E-3</v>
      </c>
      <c r="G551" s="331">
        <v>1E-3</v>
      </c>
      <c r="H551" s="331">
        <v>1E-3</v>
      </c>
      <c r="I551" s="331">
        <v>1E-3</v>
      </c>
      <c r="R551"/>
    </row>
    <row r="552" spans="2:18" ht="16" thickBot="1" x14ac:dyDescent="0.4">
      <c r="B552" s="325" t="s">
        <v>23</v>
      </c>
      <c r="C552" s="332">
        <f t="shared" ref="C552:I552" si="86">SUM(C548:C551)</f>
        <v>0.99999999999999989</v>
      </c>
      <c r="D552" s="332">
        <f t="shared" si="86"/>
        <v>1</v>
      </c>
      <c r="E552" s="332">
        <f t="shared" si="86"/>
        <v>1</v>
      </c>
      <c r="F552" s="332">
        <f t="shared" si="86"/>
        <v>1</v>
      </c>
      <c r="G552" s="332">
        <f t="shared" si="86"/>
        <v>1</v>
      </c>
      <c r="H552" s="332">
        <f t="shared" si="86"/>
        <v>0.99999999999999989</v>
      </c>
      <c r="I552" s="332">
        <f t="shared" si="86"/>
        <v>1</v>
      </c>
      <c r="R552"/>
    </row>
  </sheetData>
  <mergeCells count="145">
    <mergeCell ref="C1:L3"/>
    <mergeCell ref="M274:N274"/>
    <mergeCell ref="O274:P274"/>
    <mergeCell ref="C309:D309"/>
    <mergeCell ref="E309:F309"/>
    <mergeCell ref="G309:H309"/>
    <mergeCell ref="B527:Q528"/>
    <mergeCell ref="C284:D284"/>
    <mergeCell ref="E284:F284"/>
    <mergeCell ref="G284:H284"/>
    <mergeCell ref="I284:J284"/>
    <mergeCell ref="K284:L284"/>
    <mergeCell ref="M284:N284"/>
    <mergeCell ref="O284:P284"/>
    <mergeCell ref="C294:D294"/>
    <mergeCell ref="E294:F294"/>
    <mergeCell ref="G294:H294"/>
    <mergeCell ref="I294:J294"/>
    <mergeCell ref="K294:L294"/>
    <mergeCell ref="M294:N294"/>
    <mergeCell ref="O294:P294"/>
    <mergeCell ref="M169:N169"/>
    <mergeCell ref="B10:B11"/>
    <mergeCell ref="C10:D10"/>
    <mergeCell ref="M10:N10"/>
    <mergeCell ref="O10:P10"/>
    <mergeCell ref="M152:N152"/>
    <mergeCell ref="O152:P152"/>
    <mergeCell ref="K135:L135"/>
    <mergeCell ref="M69:N69"/>
    <mergeCell ref="O69:P69"/>
    <mergeCell ref="M135:N135"/>
    <mergeCell ref="M35:N35"/>
    <mergeCell ref="O35:P35"/>
    <mergeCell ref="O135:P135"/>
    <mergeCell ref="K152:L152"/>
    <mergeCell ref="M52:N52"/>
    <mergeCell ref="B220:E221"/>
    <mergeCell ref="B237:E238"/>
    <mergeCell ref="C274:D274"/>
    <mergeCell ref="E274:F274"/>
    <mergeCell ref="G274:H274"/>
    <mergeCell ref="I274:J274"/>
    <mergeCell ref="K274:L274"/>
    <mergeCell ref="E10:F10"/>
    <mergeCell ref="G10:H10"/>
    <mergeCell ref="I10:J10"/>
    <mergeCell ref="K10:L10"/>
    <mergeCell ref="B86:J87"/>
    <mergeCell ref="C52:D52"/>
    <mergeCell ref="E52:F52"/>
    <mergeCell ref="G52:H52"/>
    <mergeCell ref="I52:J52"/>
    <mergeCell ref="K52:L52"/>
    <mergeCell ref="C35:D35"/>
    <mergeCell ref="E35:F35"/>
    <mergeCell ref="G35:H35"/>
    <mergeCell ref="I35:J35"/>
    <mergeCell ref="K35:L35"/>
    <mergeCell ref="O169:P169"/>
    <mergeCell ref="K210:L210"/>
    <mergeCell ref="C201:D201"/>
    <mergeCell ref="E201:F201"/>
    <mergeCell ref="G201:H201"/>
    <mergeCell ref="I201:J201"/>
    <mergeCell ref="K201:L201"/>
    <mergeCell ref="M201:N201"/>
    <mergeCell ref="O201:P201"/>
    <mergeCell ref="M210:N210"/>
    <mergeCell ref="O210:P210"/>
    <mergeCell ref="K169:L169"/>
    <mergeCell ref="C210:D210"/>
    <mergeCell ref="E210:F210"/>
    <mergeCell ref="G210:H210"/>
    <mergeCell ref="I210:J210"/>
    <mergeCell ref="E6:J6"/>
    <mergeCell ref="M242:N242"/>
    <mergeCell ref="O242:P242"/>
    <mergeCell ref="C251:D251"/>
    <mergeCell ref="M336:N336"/>
    <mergeCell ref="C69:D69"/>
    <mergeCell ref="E69:F69"/>
    <mergeCell ref="G69:H69"/>
    <mergeCell ref="I69:J69"/>
    <mergeCell ref="K69:L69"/>
    <mergeCell ref="C242:D242"/>
    <mergeCell ref="E242:F242"/>
    <mergeCell ref="G242:H242"/>
    <mergeCell ref="I242:J242"/>
    <mergeCell ref="K242:L242"/>
    <mergeCell ref="C135:D135"/>
    <mergeCell ref="E135:F135"/>
    <mergeCell ref="G135:H135"/>
    <mergeCell ref="I135:J135"/>
    <mergeCell ref="I169:J169"/>
    <mergeCell ref="C152:D152"/>
    <mergeCell ref="E152:F152"/>
    <mergeCell ref="G152:H152"/>
    <mergeCell ref="I152:J152"/>
    <mergeCell ref="W6:Z6"/>
    <mergeCell ref="C336:D336"/>
    <mergeCell ref="E336:F336"/>
    <mergeCell ref="G336:H336"/>
    <mergeCell ref="I336:J336"/>
    <mergeCell ref="K336:L336"/>
    <mergeCell ref="C169:D169"/>
    <mergeCell ref="E169:F169"/>
    <mergeCell ref="G169:H169"/>
    <mergeCell ref="B130:E131"/>
    <mergeCell ref="B186:E187"/>
    <mergeCell ref="C191:D191"/>
    <mergeCell ref="E191:F191"/>
    <mergeCell ref="G191:H191"/>
    <mergeCell ref="I191:J191"/>
    <mergeCell ref="K191:L191"/>
    <mergeCell ref="M191:N191"/>
    <mergeCell ref="O191:P191"/>
    <mergeCell ref="O52:P52"/>
    <mergeCell ref="B6:D7"/>
    <mergeCell ref="B31:D32"/>
    <mergeCell ref="E31:J31"/>
    <mergeCell ref="W31:Z31"/>
    <mergeCell ref="W86:Z86"/>
    <mergeCell ref="O336:P336"/>
    <mergeCell ref="M251:N251"/>
    <mergeCell ref="O251:P251"/>
    <mergeCell ref="C260:D260"/>
    <mergeCell ref="E260:F260"/>
    <mergeCell ref="G260:H260"/>
    <mergeCell ref="I260:J260"/>
    <mergeCell ref="K260:L260"/>
    <mergeCell ref="M260:N260"/>
    <mergeCell ref="O260:P260"/>
    <mergeCell ref="B269:E270"/>
    <mergeCell ref="B304:F305"/>
    <mergeCell ref="B321:F322"/>
    <mergeCell ref="B331:F332"/>
    <mergeCell ref="E251:F251"/>
    <mergeCell ref="G251:H251"/>
    <mergeCell ref="I251:J251"/>
    <mergeCell ref="K251:L251"/>
    <mergeCell ref="I309:J309"/>
    <mergeCell ref="K309:L309"/>
    <mergeCell ref="M309:N309"/>
    <mergeCell ref="O309:P309"/>
  </mergeCells>
  <pageMargins left="0.7" right="0.7" top="0.75" bottom="0.75" header="0.3" footer="0.3"/>
  <pageSetup orientation="portrait" horizontalDpi="4294967293" r:id="rId1"/>
  <ignoredErrors>
    <ignoredError sqref="I183 M183" formulaRange="1"/>
    <ignoredError sqref="G147 E147 I147 K147 M147 O1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846F-4F04-40A4-82A5-E0118F388975}">
  <dimension ref="A1:BD457"/>
  <sheetViews>
    <sheetView showGridLines="0" topLeftCell="A255" zoomScale="80" zoomScaleNormal="80" workbookViewId="0">
      <selection activeCell="B183" sqref="B183:B192"/>
    </sheetView>
  </sheetViews>
  <sheetFormatPr baseColWidth="10" defaultRowHeight="14.5" x14ac:dyDescent="0.35"/>
  <cols>
    <col min="1" max="1" width="6.81640625" customWidth="1"/>
    <col min="2" max="2" width="27.26953125" customWidth="1"/>
    <col min="47" max="47" width="10.90625" style="9"/>
  </cols>
  <sheetData>
    <row r="1" spans="1:47" ht="14.5" customHeight="1" x14ac:dyDescent="0.35">
      <c r="A1" s="230"/>
      <c r="B1" s="230"/>
      <c r="C1" s="1083" t="s">
        <v>648</v>
      </c>
      <c r="D1" s="1083"/>
      <c r="E1" s="1083"/>
      <c r="F1" s="1083"/>
      <c r="G1" s="1083"/>
      <c r="H1" s="1083"/>
      <c r="I1" s="1083"/>
      <c r="J1" s="1083"/>
      <c r="K1" s="1083"/>
      <c r="L1" s="1083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</row>
    <row r="2" spans="1:47" x14ac:dyDescent="0.35">
      <c r="A2" s="230"/>
      <c r="B2" s="230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</row>
    <row r="3" spans="1:47" x14ac:dyDescent="0.35">
      <c r="A3" s="230"/>
      <c r="B3" s="230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</row>
    <row r="4" spans="1:47" x14ac:dyDescent="0.35">
      <c r="AU4" s="230"/>
    </row>
    <row r="5" spans="1:47" x14ac:dyDescent="0.35">
      <c r="AU5" s="230"/>
    </row>
    <row r="6" spans="1:47" ht="14.5" customHeight="1" x14ac:dyDescent="0.35">
      <c r="A6" s="379"/>
      <c r="B6" s="1097" t="s">
        <v>597</v>
      </c>
      <c r="C6" s="1097"/>
      <c r="D6" s="1097"/>
      <c r="E6" s="1097"/>
      <c r="F6" s="1097"/>
      <c r="G6" s="1097"/>
      <c r="H6" s="1097"/>
      <c r="I6" s="1097"/>
      <c r="J6" s="1097"/>
      <c r="K6" s="549"/>
      <c r="L6" s="549"/>
      <c r="M6" s="549"/>
      <c r="N6" s="549"/>
      <c r="O6" s="549"/>
      <c r="P6" s="549"/>
      <c r="Q6" s="549"/>
      <c r="R6" s="549"/>
      <c r="S6" s="549"/>
      <c r="T6" s="548"/>
      <c r="U6" s="548"/>
      <c r="V6" s="549"/>
      <c r="W6" s="1096"/>
      <c r="X6" s="1096"/>
      <c r="Y6" s="1096"/>
      <c r="Z6" s="1096"/>
      <c r="AA6" s="549"/>
      <c r="AB6" s="549"/>
      <c r="AC6" s="549"/>
      <c r="AD6" s="549"/>
      <c r="AE6" s="549"/>
      <c r="AF6" s="549"/>
      <c r="AG6" s="549"/>
      <c r="AH6" s="54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230"/>
    </row>
    <row r="7" spans="1:47" ht="14.5" customHeight="1" x14ac:dyDescent="0.35">
      <c r="A7" s="379"/>
      <c r="B7" s="1097"/>
      <c r="C7" s="1097"/>
      <c r="D7" s="1097"/>
      <c r="E7" s="1097"/>
      <c r="F7" s="1097"/>
      <c r="G7" s="1097"/>
      <c r="H7" s="1097"/>
      <c r="I7" s="1097"/>
      <c r="J7" s="1097"/>
      <c r="K7" s="549"/>
      <c r="L7" s="549"/>
      <c r="M7" s="549"/>
      <c r="N7" s="549"/>
      <c r="O7" s="549"/>
      <c r="P7" s="549"/>
      <c r="Q7" s="549"/>
      <c r="R7" s="549"/>
      <c r="S7" s="549"/>
      <c r="T7" s="548"/>
      <c r="U7" s="548"/>
      <c r="V7" s="549"/>
      <c r="W7" s="550"/>
      <c r="X7" s="550"/>
      <c r="Y7" s="550"/>
      <c r="Z7" s="550"/>
      <c r="AA7" s="549"/>
      <c r="AB7" s="549"/>
      <c r="AC7" s="549"/>
      <c r="AD7" s="549"/>
      <c r="AE7" s="549"/>
      <c r="AF7" s="549"/>
      <c r="AG7" s="549"/>
      <c r="AH7" s="54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230"/>
    </row>
    <row r="8" spans="1:47" x14ac:dyDescent="0.35">
      <c r="C8" s="3" t="s">
        <v>672</v>
      </c>
      <c r="AU8" s="230"/>
    </row>
    <row r="9" spans="1:47" x14ac:dyDescent="0.35">
      <c r="AU9" s="230"/>
    </row>
    <row r="10" spans="1:47" x14ac:dyDescent="0.35">
      <c r="AU10" s="230"/>
    </row>
    <row r="11" spans="1:47" ht="18.5" x14ac:dyDescent="0.45">
      <c r="B11" s="696" t="s">
        <v>358</v>
      </c>
      <c r="C11" s="1118">
        <v>2015</v>
      </c>
      <c r="D11" s="1118"/>
      <c r="E11" s="1119">
        <v>2016</v>
      </c>
      <c r="F11" s="1119"/>
      <c r="G11" s="1118">
        <v>2017</v>
      </c>
      <c r="H11" s="1118"/>
      <c r="I11" s="1119">
        <v>2018</v>
      </c>
      <c r="J11" s="1119"/>
      <c r="K11" s="1118">
        <v>2019</v>
      </c>
      <c r="L11" s="1118"/>
      <c r="M11" s="1118">
        <v>2020</v>
      </c>
      <c r="N11" s="1118"/>
      <c r="O11" s="1118">
        <v>2021</v>
      </c>
      <c r="P11" s="1118"/>
      <c r="AU11" s="230"/>
    </row>
    <row r="12" spans="1:47" ht="16" thickBot="1" x14ac:dyDescent="0.4">
      <c r="B12" s="538"/>
      <c r="C12" s="644" t="s">
        <v>3</v>
      </c>
      <c r="D12" s="644" t="s">
        <v>4</v>
      </c>
      <c r="E12" s="695" t="s">
        <v>3</v>
      </c>
      <c r="F12" s="695" t="s">
        <v>4</v>
      </c>
      <c r="G12" s="695" t="s">
        <v>3</v>
      </c>
      <c r="H12" s="695" t="s">
        <v>4</v>
      </c>
      <c r="I12" s="695" t="s">
        <v>3</v>
      </c>
      <c r="J12" s="695" t="s">
        <v>4</v>
      </c>
      <c r="K12" s="695" t="s">
        <v>3</v>
      </c>
      <c r="L12" s="695" t="s">
        <v>4</v>
      </c>
      <c r="M12" s="695" t="s">
        <v>3</v>
      </c>
      <c r="N12" s="695" t="s">
        <v>4</v>
      </c>
      <c r="O12" s="695" t="s">
        <v>3</v>
      </c>
      <c r="P12" s="695" t="s">
        <v>4</v>
      </c>
      <c r="AU12" s="230"/>
    </row>
    <row r="13" spans="1:47" x14ac:dyDescent="0.35">
      <c r="B13" s="702" t="s">
        <v>585</v>
      </c>
      <c r="C13" s="697">
        <f>SUM(C14:C15)</f>
        <v>24.5</v>
      </c>
      <c r="D13" s="689"/>
      <c r="E13" s="689">
        <f>SUM(E14:E15)</f>
        <v>26.299999999999997</v>
      </c>
      <c r="F13" s="689"/>
      <c r="G13" s="689">
        <f>SUM(G14:G15)</f>
        <v>27.200000000000003</v>
      </c>
      <c r="H13" s="689"/>
      <c r="I13" s="689">
        <f>SUM(I14:I15)</f>
        <v>26.299999999999997</v>
      </c>
      <c r="J13" s="689"/>
      <c r="K13" s="689">
        <f>SUM(K14:K15)</f>
        <v>26</v>
      </c>
      <c r="L13" s="689"/>
      <c r="M13" s="689">
        <f>SUM(M14:M15)</f>
        <v>21.2</v>
      </c>
      <c r="N13" s="689"/>
      <c r="O13" s="689">
        <v>24.1</v>
      </c>
      <c r="P13" s="690"/>
      <c r="AU13" s="230"/>
    </row>
    <row r="14" spans="1:47" hidden="1" x14ac:dyDescent="0.35">
      <c r="B14" s="703" t="s">
        <v>135</v>
      </c>
      <c r="C14" s="698">
        <v>19.5</v>
      </c>
      <c r="D14" s="685"/>
      <c r="E14" s="685">
        <v>20.2</v>
      </c>
      <c r="F14" s="685"/>
      <c r="G14" s="685">
        <v>20.100000000000001</v>
      </c>
      <c r="H14" s="685"/>
      <c r="I14" s="685">
        <v>18.7</v>
      </c>
      <c r="J14" s="685"/>
      <c r="K14" s="685">
        <v>17.600000000000001</v>
      </c>
      <c r="L14" s="685"/>
      <c r="M14" s="685">
        <v>8.1999999999999993</v>
      </c>
      <c r="N14" s="685"/>
      <c r="O14" s="685">
        <v>10.9</v>
      </c>
      <c r="P14" s="691"/>
      <c r="AU14" s="230"/>
    </row>
    <row r="15" spans="1:47" hidden="1" x14ac:dyDescent="0.35">
      <c r="B15" s="703" t="s">
        <v>138</v>
      </c>
      <c r="C15" s="698">
        <v>5</v>
      </c>
      <c r="D15" s="685"/>
      <c r="E15" s="685">
        <v>6.1</v>
      </c>
      <c r="F15" s="685"/>
      <c r="G15" s="685">
        <v>7.1</v>
      </c>
      <c r="H15" s="685"/>
      <c r="I15" s="685">
        <v>7.6</v>
      </c>
      <c r="J15" s="685"/>
      <c r="K15" s="685">
        <v>8.4</v>
      </c>
      <c r="L15" s="685"/>
      <c r="M15" s="685">
        <v>13</v>
      </c>
      <c r="N15" s="685"/>
      <c r="O15" s="685">
        <v>13.2</v>
      </c>
      <c r="P15" s="691"/>
      <c r="AU15" s="230"/>
    </row>
    <row r="16" spans="1:47" ht="15" thickBot="1" x14ac:dyDescent="0.4">
      <c r="B16" s="704" t="s">
        <v>586</v>
      </c>
      <c r="C16" s="699">
        <v>10</v>
      </c>
      <c r="D16" s="686"/>
      <c r="E16" s="686">
        <v>10</v>
      </c>
      <c r="F16" s="686"/>
      <c r="G16" s="686">
        <v>10</v>
      </c>
      <c r="H16" s="686"/>
      <c r="I16" s="686">
        <v>10</v>
      </c>
      <c r="J16" s="686"/>
      <c r="K16" s="686">
        <v>9</v>
      </c>
      <c r="L16" s="686"/>
      <c r="M16" s="686">
        <v>8</v>
      </c>
      <c r="N16" s="686"/>
      <c r="O16" s="686">
        <v>8</v>
      </c>
      <c r="P16" s="692"/>
      <c r="AU16" s="230"/>
    </row>
    <row r="17" spans="2:47" ht="15" hidden="1" thickBot="1" x14ac:dyDescent="0.4">
      <c r="B17" s="703" t="s">
        <v>135</v>
      </c>
      <c r="C17" s="698">
        <v>6</v>
      </c>
      <c r="D17" s="685"/>
      <c r="E17" s="685">
        <v>5</v>
      </c>
      <c r="F17" s="685"/>
      <c r="G17" s="685">
        <v>5</v>
      </c>
      <c r="H17" s="685"/>
      <c r="I17" s="685">
        <v>4</v>
      </c>
      <c r="J17" s="685"/>
      <c r="K17" s="685">
        <v>3</v>
      </c>
      <c r="L17" s="685"/>
      <c r="M17" s="685">
        <v>0</v>
      </c>
      <c r="N17" s="685"/>
      <c r="O17" s="685">
        <v>0</v>
      </c>
      <c r="P17" s="691"/>
      <c r="AU17" s="230"/>
    </row>
    <row r="18" spans="2:47" ht="15" hidden="1" thickBot="1" x14ac:dyDescent="0.4">
      <c r="B18" s="705" t="s">
        <v>138</v>
      </c>
      <c r="C18" s="700">
        <v>0</v>
      </c>
      <c r="D18" s="693"/>
      <c r="E18" s="693">
        <v>0</v>
      </c>
      <c r="F18" s="693"/>
      <c r="G18" s="693">
        <v>0</v>
      </c>
      <c r="H18" s="693"/>
      <c r="I18" s="693">
        <v>0</v>
      </c>
      <c r="J18" s="693"/>
      <c r="K18" s="693">
        <v>0</v>
      </c>
      <c r="L18" s="693"/>
      <c r="M18" s="693">
        <v>2</v>
      </c>
      <c r="N18" s="693"/>
      <c r="O18" s="693">
        <v>2</v>
      </c>
      <c r="P18" s="694"/>
      <c r="AU18" s="230"/>
    </row>
    <row r="19" spans="2:47" x14ac:dyDescent="0.35">
      <c r="B19" s="706" t="s">
        <v>578</v>
      </c>
      <c r="C19" s="701">
        <v>26211</v>
      </c>
      <c r="D19" s="687">
        <f t="shared" ref="D19:D25" si="0">C19/C$26</f>
        <v>0.19690789028870209</v>
      </c>
      <c r="E19" s="72">
        <v>27061</v>
      </c>
      <c r="F19" s="687">
        <f t="shared" ref="F19:F25" si="1">E19/E$26</f>
        <v>0.19936347495524434</v>
      </c>
      <c r="G19" s="72">
        <v>27920</v>
      </c>
      <c r="H19" s="687">
        <f t="shared" ref="H19:H25" si="2">G19/G$26</f>
        <v>0.20151860726968271</v>
      </c>
      <c r="I19" s="72">
        <v>29416</v>
      </c>
      <c r="J19" s="687">
        <f t="shared" ref="J19:J25" si="3">I19/I$26</f>
        <v>0.21083413368501025</v>
      </c>
      <c r="K19" s="72">
        <v>30981</v>
      </c>
      <c r="L19" s="687">
        <f t="shared" ref="L19:L25" si="4">K19/K$26</f>
        <v>0.21680802821632517</v>
      </c>
      <c r="M19" s="72">
        <v>33882</v>
      </c>
      <c r="N19" s="687">
        <f t="shared" ref="N19:N25" si="5">M19/M$26</f>
        <v>0.26285288709940186</v>
      </c>
      <c r="O19" s="72">
        <v>29583</v>
      </c>
      <c r="P19" s="688">
        <f t="shared" ref="P19:P25" si="6">O19/O$26</f>
        <v>0.25030459945172101</v>
      </c>
      <c r="AU19" s="230"/>
    </row>
    <row r="20" spans="2:47" x14ac:dyDescent="0.35">
      <c r="B20" s="707" t="s">
        <v>579</v>
      </c>
      <c r="C20" s="431">
        <v>21985</v>
      </c>
      <c r="D20" s="150">
        <f t="shared" si="0"/>
        <v>0.16516042760661995</v>
      </c>
      <c r="E20" s="151">
        <v>21812</v>
      </c>
      <c r="F20" s="150">
        <f t="shared" si="1"/>
        <v>0.16069310504873394</v>
      </c>
      <c r="G20" s="151">
        <v>22103</v>
      </c>
      <c r="H20" s="150">
        <f t="shared" si="2"/>
        <v>0.15953315818344546</v>
      </c>
      <c r="I20" s="151">
        <v>22460</v>
      </c>
      <c r="J20" s="150">
        <f t="shared" si="3"/>
        <v>0.16097819698685512</v>
      </c>
      <c r="K20" s="151">
        <v>23007</v>
      </c>
      <c r="L20" s="150">
        <f t="shared" si="4"/>
        <v>0.16100520658380921</v>
      </c>
      <c r="M20" s="151">
        <v>21650</v>
      </c>
      <c r="N20" s="150">
        <f t="shared" si="5"/>
        <v>0.16795835563727202</v>
      </c>
      <c r="O20" s="151">
        <v>18636</v>
      </c>
      <c r="P20" s="425">
        <f t="shared" si="6"/>
        <v>0.15768098284089754</v>
      </c>
      <c r="AU20" s="230"/>
    </row>
    <row r="21" spans="2:47" x14ac:dyDescent="0.35">
      <c r="B21" s="708" t="s">
        <v>580</v>
      </c>
      <c r="C21" s="432">
        <v>21223</v>
      </c>
      <c r="D21" s="145">
        <f t="shared" si="0"/>
        <v>0.15943596793701592</v>
      </c>
      <c r="E21" s="55">
        <v>21160</v>
      </c>
      <c r="F21" s="145">
        <f t="shared" si="1"/>
        <v>0.15588969846099443</v>
      </c>
      <c r="G21" s="55">
        <v>21303</v>
      </c>
      <c r="H21" s="145">
        <f t="shared" si="2"/>
        <v>0.1537589860553743</v>
      </c>
      <c r="I21" s="55">
        <v>21228</v>
      </c>
      <c r="J21" s="145">
        <f t="shared" si="3"/>
        <v>0.15214804833646306</v>
      </c>
      <c r="K21" s="55">
        <v>21558</v>
      </c>
      <c r="L21" s="145">
        <f t="shared" si="4"/>
        <v>0.15086496472959354</v>
      </c>
      <c r="M21" s="55">
        <v>18766</v>
      </c>
      <c r="N21" s="145">
        <f t="shared" si="5"/>
        <v>0.14558459593021</v>
      </c>
      <c r="O21" s="55">
        <v>16506</v>
      </c>
      <c r="P21" s="281">
        <f t="shared" si="6"/>
        <v>0.13965884861407249</v>
      </c>
      <c r="AU21" s="230"/>
    </row>
    <row r="22" spans="2:47" x14ac:dyDescent="0.35">
      <c r="B22" s="707" t="s">
        <v>581</v>
      </c>
      <c r="C22" s="431">
        <v>21497</v>
      </c>
      <c r="D22" s="150">
        <f t="shared" si="0"/>
        <v>0.16149436944550871</v>
      </c>
      <c r="E22" s="151">
        <v>21710</v>
      </c>
      <c r="F22" s="150">
        <f t="shared" si="1"/>
        <v>0.1599416518708974</v>
      </c>
      <c r="G22" s="151">
        <v>21778</v>
      </c>
      <c r="H22" s="150">
        <f t="shared" si="2"/>
        <v>0.15718740075641655</v>
      </c>
      <c r="I22" s="151">
        <v>21778</v>
      </c>
      <c r="J22" s="150">
        <f t="shared" si="3"/>
        <v>0.15609007898395952</v>
      </c>
      <c r="K22" s="151">
        <v>22044</v>
      </c>
      <c r="L22" s="150">
        <f t="shared" si="4"/>
        <v>0.15426603963721869</v>
      </c>
      <c r="M22" s="151">
        <v>18826</v>
      </c>
      <c r="N22" s="150">
        <f t="shared" si="5"/>
        <v>0.14605006943313084</v>
      </c>
      <c r="O22" s="151">
        <v>17316</v>
      </c>
      <c r="P22" s="425">
        <f t="shared" si="6"/>
        <v>0.1465123362777947</v>
      </c>
      <c r="AU22" s="230"/>
    </row>
    <row r="23" spans="2:47" x14ac:dyDescent="0.35">
      <c r="B23" s="708" t="s">
        <v>582</v>
      </c>
      <c r="C23" s="432">
        <v>11696</v>
      </c>
      <c r="D23" s="145">
        <f t="shared" si="0"/>
        <v>8.7865197238436513E-2</v>
      </c>
      <c r="E23" s="55">
        <v>11862</v>
      </c>
      <c r="F23" s="145">
        <f t="shared" si="1"/>
        <v>8.7389584269580142E-2</v>
      </c>
      <c r="G23" s="55">
        <v>11858</v>
      </c>
      <c r="H23" s="145">
        <f t="shared" si="2"/>
        <v>8.5587666368334439E-2</v>
      </c>
      <c r="I23" s="55">
        <v>11984</v>
      </c>
      <c r="J23" s="145">
        <f t="shared" si="3"/>
        <v>8.5893264144722703E-2</v>
      </c>
      <c r="K23" s="55">
        <v>12092</v>
      </c>
      <c r="L23" s="145">
        <f t="shared" si="4"/>
        <v>8.4620983092598814E-2</v>
      </c>
      <c r="M23" s="55">
        <v>10150</v>
      </c>
      <c r="N23" s="145">
        <f t="shared" si="5"/>
        <v>7.8742600910776492E-2</v>
      </c>
      <c r="O23" s="55">
        <v>9711</v>
      </c>
      <c r="P23" s="281">
        <f t="shared" si="6"/>
        <v>8.2165702101736224E-2</v>
      </c>
      <c r="AU23" s="230"/>
    </row>
    <row r="24" spans="2:47" x14ac:dyDescent="0.35">
      <c r="B24" s="707" t="s">
        <v>583</v>
      </c>
      <c r="C24" s="431">
        <v>12695</v>
      </c>
      <c r="D24" s="150">
        <f t="shared" si="0"/>
        <v>9.5370099088744151E-2</v>
      </c>
      <c r="E24" s="151">
        <v>12876</v>
      </c>
      <c r="F24" s="150">
        <f t="shared" si="1"/>
        <v>9.4859912919837627E-2</v>
      </c>
      <c r="G24" s="151">
        <v>13255</v>
      </c>
      <c r="H24" s="150">
        <f t="shared" si="2"/>
        <v>9.5670814446978669E-2</v>
      </c>
      <c r="I24" s="151">
        <v>12858</v>
      </c>
      <c r="J24" s="150">
        <f t="shared" si="3"/>
        <v>9.2157509210017058E-2</v>
      </c>
      <c r="K24" s="151">
        <v>13160</v>
      </c>
      <c r="L24" s="150">
        <f t="shared" si="4"/>
        <v>9.2094950173552792E-2</v>
      </c>
      <c r="M24" s="151">
        <v>10849</v>
      </c>
      <c r="N24" s="150">
        <f t="shared" si="5"/>
        <v>8.4165367219804346E-2</v>
      </c>
      <c r="O24" s="151">
        <v>10871</v>
      </c>
      <c r="P24" s="425">
        <f t="shared" si="6"/>
        <v>9.198057332385691E-2</v>
      </c>
      <c r="AU24" s="230"/>
    </row>
    <row r="25" spans="2:47" ht="15" thickBot="1" x14ac:dyDescent="0.4">
      <c r="B25" s="709" t="s">
        <v>584</v>
      </c>
      <c r="C25" s="569">
        <v>17806</v>
      </c>
      <c r="D25" s="232">
        <f t="shared" si="0"/>
        <v>0.13376604839497269</v>
      </c>
      <c r="E25" s="153">
        <v>19256</v>
      </c>
      <c r="F25" s="232">
        <f t="shared" si="1"/>
        <v>0.14186257247471212</v>
      </c>
      <c r="G25" s="153">
        <v>20331</v>
      </c>
      <c r="H25" s="232">
        <f t="shared" si="2"/>
        <v>0.14674336691976789</v>
      </c>
      <c r="I25" s="153">
        <v>19798</v>
      </c>
      <c r="J25" s="232">
        <f t="shared" si="3"/>
        <v>0.1418987686529723</v>
      </c>
      <c r="K25" s="153">
        <v>20054</v>
      </c>
      <c r="L25" s="232">
        <f t="shared" si="4"/>
        <v>0.1403398275669018</v>
      </c>
      <c r="M25" s="153">
        <v>14778</v>
      </c>
      <c r="N25" s="232">
        <f t="shared" si="5"/>
        <v>0.11464612376940443</v>
      </c>
      <c r="O25" s="153">
        <v>15565</v>
      </c>
      <c r="P25" s="710">
        <f t="shared" si="6"/>
        <v>0.13169695738992115</v>
      </c>
      <c r="AU25" s="230"/>
    </row>
    <row r="26" spans="2:47" ht="15" thickBot="1" x14ac:dyDescent="0.4">
      <c r="B26" s="711" t="s">
        <v>23</v>
      </c>
      <c r="C26" s="712">
        <f t="shared" ref="C26:P26" si="7">SUM(C19:C25)</f>
        <v>133113</v>
      </c>
      <c r="D26" s="713">
        <f t="shared" si="7"/>
        <v>1</v>
      </c>
      <c r="E26" s="714">
        <f t="shared" si="7"/>
        <v>135737</v>
      </c>
      <c r="F26" s="713">
        <f t="shared" si="7"/>
        <v>0.99999999999999989</v>
      </c>
      <c r="G26" s="714">
        <f t="shared" si="7"/>
        <v>138548</v>
      </c>
      <c r="H26" s="713">
        <f t="shared" si="7"/>
        <v>1.0000000000000002</v>
      </c>
      <c r="I26" s="714">
        <f t="shared" si="7"/>
        <v>139522</v>
      </c>
      <c r="J26" s="713">
        <f t="shared" si="7"/>
        <v>1</v>
      </c>
      <c r="K26" s="714">
        <f t="shared" si="7"/>
        <v>142896</v>
      </c>
      <c r="L26" s="713">
        <f t="shared" si="7"/>
        <v>1.0000000000000002</v>
      </c>
      <c r="M26" s="714">
        <f t="shared" si="7"/>
        <v>128901</v>
      </c>
      <c r="N26" s="713">
        <f t="shared" si="7"/>
        <v>1</v>
      </c>
      <c r="O26" s="714">
        <f t="shared" si="7"/>
        <v>118188</v>
      </c>
      <c r="P26" s="715">
        <f t="shared" si="7"/>
        <v>1</v>
      </c>
      <c r="AU26" s="230"/>
    </row>
    <row r="27" spans="2:47" x14ac:dyDescent="0.35">
      <c r="AU27" s="230"/>
    </row>
    <row r="28" spans="2:47" ht="15" thickBot="1" x14ac:dyDescent="0.4">
      <c r="C28" s="752"/>
      <c r="AU28" s="230"/>
    </row>
    <row r="29" spans="2:47" ht="18.5" customHeight="1" x14ac:dyDescent="0.45">
      <c r="B29" s="751" t="s">
        <v>135</v>
      </c>
      <c r="C29" s="1098">
        <v>2015</v>
      </c>
      <c r="D29" s="1099"/>
      <c r="E29" s="1102">
        <v>2016</v>
      </c>
      <c r="F29" s="1103"/>
      <c r="G29" s="1098">
        <v>2017</v>
      </c>
      <c r="H29" s="1099"/>
      <c r="I29" s="1102">
        <v>2018</v>
      </c>
      <c r="J29" s="1103"/>
      <c r="K29" s="1098">
        <v>2019</v>
      </c>
      <c r="L29" s="1099"/>
      <c r="M29" s="1098">
        <v>2020</v>
      </c>
      <c r="N29" s="1099"/>
      <c r="O29" s="1098">
        <v>2021</v>
      </c>
      <c r="P29" s="1099"/>
      <c r="AU29" s="230"/>
    </row>
    <row r="30" spans="2:47" ht="16" thickBot="1" x14ac:dyDescent="0.4">
      <c r="B30" s="538"/>
      <c r="C30" s="558" t="s">
        <v>3</v>
      </c>
      <c r="D30" s="559" t="s">
        <v>4</v>
      </c>
      <c r="E30" s="558" t="s">
        <v>3</v>
      </c>
      <c r="F30" s="559" t="s">
        <v>4</v>
      </c>
      <c r="G30" s="558" t="s">
        <v>3</v>
      </c>
      <c r="H30" s="559" t="s">
        <v>4</v>
      </c>
      <c r="I30" s="558" t="s">
        <v>3</v>
      </c>
      <c r="J30" s="559" t="s">
        <v>4</v>
      </c>
      <c r="K30" s="558" t="s">
        <v>3</v>
      </c>
      <c r="L30" s="559" t="s">
        <v>4</v>
      </c>
      <c r="M30" s="558" t="s">
        <v>3</v>
      </c>
      <c r="N30" s="559" t="s">
        <v>4</v>
      </c>
      <c r="O30" s="558" t="s">
        <v>3</v>
      </c>
      <c r="P30" s="559" t="s">
        <v>4</v>
      </c>
      <c r="AU30" s="230"/>
    </row>
    <row r="31" spans="2:47" x14ac:dyDescent="0.35">
      <c r="B31" s="716" t="s">
        <v>585</v>
      </c>
      <c r="C31" s="744">
        <v>23.8</v>
      </c>
      <c r="D31" s="745"/>
      <c r="E31" s="744">
        <v>25.2</v>
      </c>
      <c r="F31" s="745"/>
      <c r="G31" s="744">
        <v>25.7</v>
      </c>
      <c r="H31" s="745"/>
      <c r="I31" s="744">
        <v>25.2</v>
      </c>
      <c r="J31" s="745"/>
      <c r="K31" s="744">
        <v>25.1</v>
      </c>
      <c r="L31" s="745"/>
      <c r="M31" s="744">
        <v>17.3</v>
      </c>
      <c r="N31" s="745"/>
      <c r="O31" s="744">
        <v>24.1</v>
      </c>
      <c r="P31" s="745"/>
      <c r="AU31" s="230"/>
    </row>
    <row r="32" spans="2:47" hidden="1" x14ac:dyDescent="0.35">
      <c r="B32" s="717" t="s">
        <v>130</v>
      </c>
      <c r="C32" s="718">
        <v>23.8</v>
      </c>
      <c r="D32" s="719"/>
      <c r="E32" s="718">
        <v>25.2</v>
      </c>
      <c r="F32" s="719"/>
      <c r="G32" s="718">
        <v>25.7</v>
      </c>
      <c r="H32" s="719"/>
      <c r="I32" s="718">
        <v>25.2</v>
      </c>
      <c r="J32" s="719"/>
      <c r="K32" s="718">
        <v>25.1</v>
      </c>
      <c r="L32" s="719"/>
      <c r="M32" s="718">
        <v>17.3</v>
      </c>
      <c r="N32" s="719"/>
      <c r="O32" s="718">
        <v>10.9</v>
      </c>
      <c r="P32" s="719"/>
      <c r="AU32" s="230"/>
    </row>
    <row r="33" spans="2:47" hidden="1" x14ac:dyDescent="0.35">
      <c r="B33" s="717" t="s">
        <v>131</v>
      </c>
      <c r="C33" s="718">
        <v>0</v>
      </c>
      <c r="D33" s="719"/>
      <c r="E33" s="718">
        <v>0</v>
      </c>
      <c r="F33" s="719"/>
      <c r="G33" s="718">
        <v>0</v>
      </c>
      <c r="H33" s="719"/>
      <c r="I33" s="718">
        <v>0</v>
      </c>
      <c r="J33" s="719"/>
      <c r="K33" s="718">
        <v>0</v>
      </c>
      <c r="L33" s="719"/>
      <c r="M33" s="718">
        <v>0</v>
      </c>
      <c r="N33" s="719"/>
      <c r="O33" s="718">
        <v>13.2</v>
      </c>
      <c r="P33" s="719"/>
      <c r="AU33" s="230"/>
    </row>
    <row r="34" spans="2:47" ht="15" thickBot="1" x14ac:dyDescent="0.4">
      <c r="B34" s="746" t="s">
        <v>586</v>
      </c>
      <c r="C34" s="747">
        <v>10</v>
      </c>
      <c r="D34" s="748"/>
      <c r="E34" s="747">
        <v>10</v>
      </c>
      <c r="F34" s="748"/>
      <c r="G34" s="747">
        <v>9</v>
      </c>
      <c r="H34" s="748"/>
      <c r="I34" s="747">
        <v>9</v>
      </c>
      <c r="J34" s="748"/>
      <c r="K34" s="747">
        <v>9</v>
      </c>
      <c r="L34" s="748"/>
      <c r="M34" s="747">
        <v>7</v>
      </c>
      <c r="N34" s="748"/>
      <c r="O34" s="747">
        <v>9</v>
      </c>
      <c r="P34" s="748"/>
      <c r="AU34" s="230"/>
    </row>
    <row r="35" spans="2:47" hidden="1" x14ac:dyDescent="0.35">
      <c r="B35" s="730" t="s">
        <v>130</v>
      </c>
      <c r="C35" s="731">
        <v>10</v>
      </c>
      <c r="D35" s="732"/>
      <c r="E35" s="731">
        <v>10</v>
      </c>
      <c r="F35" s="732"/>
      <c r="G35" s="731">
        <v>9</v>
      </c>
      <c r="H35" s="732"/>
      <c r="I35" s="731">
        <v>9</v>
      </c>
      <c r="J35" s="732"/>
      <c r="K35" s="731">
        <v>9</v>
      </c>
      <c r="L35" s="732"/>
      <c r="M35" s="731">
        <v>7</v>
      </c>
      <c r="N35" s="732"/>
      <c r="O35" s="731">
        <v>9</v>
      </c>
      <c r="P35" s="732"/>
      <c r="AU35" s="230"/>
    </row>
    <row r="36" spans="2:47" hidden="1" x14ac:dyDescent="0.35">
      <c r="B36" s="142" t="s">
        <v>131</v>
      </c>
      <c r="C36" s="143">
        <v>0</v>
      </c>
      <c r="D36" s="144"/>
      <c r="E36" s="143">
        <v>0</v>
      </c>
      <c r="F36" s="144"/>
      <c r="G36" s="143">
        <v>0</v>
      </c>
      <c r="H36" s="144"/>
      <c r="I36" s="143">
        <v>0</v>
      </c>
      <c r="J36" s="144"/>
      <c r="K36" s="143">
        <v>0</v>
      </c>
      <c r="L36" s="144"/>
      <c r="M36" s="143">
        <v>0</v>
      </c>
      <c r="N36" s="144"/>
      <c r="O36" s="143">
        <v>0</v>
      </c>
      <c r="P36" s="144"/>
      <c r="AU36" s="230"/>
    </row>
    <row r="37" spans="2:47" x14ac:dyDescent="0.35">
      <c r="B37" s="708" t="s">
        <v>578</v>
      </c>
      <c r="C37" s="17">
        <v>15538</v>
      </c>
      <c r="D37" s="281">
        <f t="shared" ref="D37:D43" si="8">C37/C$44</f>
        <v>0.17257733103792969</v>
      </c>
      <c r="E37" s="17">
        <v>15567</v>
      </c>
      <c r="F37" s="281">
        <f t="shared" ref="F37:F43" si="9">E37/E$44</f>
        <v>0.17918436410097033</v>
      </c>
      <c r="G37" s="17">
        <v>15319</v>
      </c>
      <c r="H37" s="281">
        <f t="shared" ref="H37:H43" si="10">G37/G$44</f>
        <v>0.18184084326480224</v>
      </c>
      <c r="I37" s="17">
        <v>14796</v>
      </c>
      <c r="J37" s="281">
        <f t="shared" ref="J37:J43" si="11">I37/I$44</f>
        <v>0.18731722138525617</v>
      </c>
      <c r="K37" s="17">
        <v>14313</v>
      </c>
      <c r="L37" s="281">
        <f t="shared" ref="L37:L43" si="12">K37/K$44</f>
        <v>0.1915397585846961</v>
      </c>
      <c r="M37" s="17">
        <v>8500</v>
      </c>
      <c r="N37" s="281">
        <f t="shared" ref="N37:N43" si="13">M37/M$44</f>
        <v>0.22568568621724239</v>
      </c>
      <c r="O37" s="17">
        <v>6613</v>
      </c>
      <c r="P37" s="281">
        <f t="shared" ref="P37:P43" si="14">O37/O$44</f>
        <v>0.18796543687112727</v>
      </c>
      <c r="AU37" s="230"/>
    </row>
    <row r="38" spans="2:47" x14ac:dyDescent="0.35">
      <c r="B38" s="707" t="s">
        <v>579</v>
      </c>
      <c r="C38" s="436">
        <v>15723</v>
      </c>
      <c r="D38" s="425">
        <f t="shared" si="8"/>
        <v>0.1746320875215194</v>
      </c>
      <c r="E38" s="436">
        <v>15252</v>
      </c>
      <c r="F38" s="425">
        <f t="shared" si="9"/>
        <v>0.17555854829241341</v>
      </c>
      <c r="G38" s="436">
        <v>14787</v>
      </c>
      <c r="H38" s="425">
        <f t="shared" si="10"/>
        <v>0.1755258534732444</v>
      </c>
      <c r="I38" s="436">
        <v>14192</v>
      </c>
      <c r="J38" s="425">
        <f t="shared" si="11"/>
        <v>0.17967058704376559</v>
      </c>
      <c r="K38" s="436">
        <v>13475</v>
      </c>
      <c r="L38" s="425">
        <f t="shared" si="12"/>
        <v>0.18032545566469502</v>
      </c>
      <c r="M38" s="436">
        <v>7641</v>
      </c>
      <c r="N38" s="425">
        <f t="shared" si="13"/>
        <v>0.20287815628069988</v>
      </c>
      <c r="O38" s="436">
        <v>6234</v>
      </c>
      <c r="P38" s="425">
        <f t="shared" si="14"/>
        <v>0.17719288272412029</v>
      </c>
      <c r="AU38" s="230"/>
    </row>
    <row r="39" spans="2:47" x14ac:dyDescent="0.35">
      <c r="B39" s="708" t="s">
        <v>580</v>
      </c>
      <c r="C39" s="17">
        <v>15748</v>
      </c>
      <c r="D39" s="281">
        <f t="shared" si="8"/>
        <v>0.17490975731659911</v>
      </c>
      <c r="E39" s="17">
        <v>14800</v>
      </c>
      <c r="F39" s="281">
        <f t="shared" si="9"/>
        <v>0.17035579037029364</v>
      </c>
      <c r="G39" s="17">
        <v>14436</v>
      </c>
      <c r="H39" s="281">
        <f t="shared" si="10"/>
        <v>0.17135938464460376</v>
      </c>
      <c r="I39" s="17">
        <v>13443</v>
      </c>
      <c r="J39" s="281">
        <f t="shared" si="11"/>
        <v>0.17018825406069199</v>
      </c>
      <c r="K39" s="17">
        <v>12687</v>
      </c>
      <c r="L39" s="281">
        <f t="shared" si="12"/>
        <v>0.16978026389743864</v>
      </c>
      <c r="M39" s="17">
        <v>6924</v>
      </c>
      <c r="N39" s="281">
        <f t="shared" si="13"/>
        <v>0.18384090486684546</v>
      </c>
      <c r="O39" s="17">
        <v>5880</v>
      </c>
      <c r="P39" s="281">
        <f t="shared" si="14"/>
        <v>0.16713091922005571</v>
      </c>
      <c r="AU39" s="230"/>
    </row>
    <row r="40" spans="2:47" x14ac:dyDescent="0.35">
      <c r="B40" s="707" t="s">
        <v>581</v>
      </c>
      <c r="C40" s="436">
        <v>15367</v>
      </c>
      <c r="D40" s="425">
        <f t="shared" si="8"/>
        <v>0.1706780696395846</v>
      </c>
      <c r="E40" s="436">
        <v>14609</v>
      </c>
      <c r="F40" s="425">
        <f t="shared" si="9"/>
        <v>0.16815727983240675</v>
      </c>
      <c r="G40" s="436">
        <v>13976</v>
      </c>
      <c r="H40" s="425">
        <f t="shared" si="10"/>
        <v>0.16589905512558759</v>
      </c>
      <c r="I40" s="436">
        <v>12985</v>
      </c>
      <c r="J40" s="425">
        <f t="shared" si="11"/>
        <v>0.16438997835141603</v>
      </c>
      <c r="K40" s="436">
        <v>12314</v>
      </c>
      <c r="L40" s="425">
        <f t="shared" si="12"/>
        <v>0.16478869469796323</v>
      </c>
      <c r="M40" s="436">
        <v>6073</v>
      </c>
      <c r="N40" s="425">
        <f t="shared" si="13"/>
        <v>0.16124578498791917</v>
      </c>
      <c r="O40" s="436">
        <v>5860</v>
      </c>
      <c r="P40" s="425">
        <f t="shared" si="14"/>
        <v>0.16656244670570178</v>
      </c>
      <c r="AU40" s="230"/>
    </row>
    <row r="41" spans="2:47" x14ac:dyDescent="0.35">
      <c r="B41" s="708" t="s">
        <v>582</v>
      </c>
      <c r="C41" s="17">
        <v>7941</v>
      </c>
      <c r="D41" s="281">
        <f t="shared" si="8"/>
        <v>8.8199033709113125E-2</v>
      </c>
      <c r="E41" s="17">
        <v>7543</v>
      </c>
      <c r="F41" s="281">
        <f t="shared" si="9"/>
        <v>8.6823900456967903E-2</v>
      </c>
      <c r="G41" s="17">
        <v>7226</v>
      </c>
      <c r="H41" s="281">
        <f t="shared" si="10"/>
        <v>8.5774654574806514E-2</v>
      </c>
      <c r="I41" s="17">
        <v>6743</v>
      </c>
      <c r="J41" s="281">
        <f t="shared" si="11"/>
        <v>8.5366316828925551E-2</v>
      </c>
      <c r="K41" s="17">
        <v>6196</v>
      </c>
      <c r="L41" s="281">
        <f t="shared" si="12"/>
        <v>8.2916254048122473E-2</v>
      </c>
      <c r="M41" s="17">
        <v>2891</v>
      </c>
      <c r="N41" s="281">
        <f t="shared" si="13"/>
        <v>7.675968457106444E-2</v>
      </c>
      <c r="O41" s="17">
        <v>2960</v>
      </c>
      <c r="P41" s="281">
        <f t="shared" si="14"/>
        <v>8.4133932124381791E-2</v>
      </c>
      <c r="AU41" s="230"/>
    </row>
    <row r="42" spans="2:47" x14ac:dyDescent="0.35">
      <c r="B42" s="707" t="s">
        <v>583</v>
      </c>
      <c r="C42" s="436">
        <v>8376</v>
      </c>
      <c r="D42" s="425">
        <f t="shared" si="8"/>
        <v>9.3030488143499748E-2</v>
      </c>
      <c r="E42" s="436">
        <v>7797</v>
      </c>
      <c r="F42" s="425">
        <f t="shared" si="9"/>
        <v>8.9747574156566173E-2</v>
      </c>
      <c r="G42" s="436">
        <v>7455</v>
      </c>
      <c r="H42" s="425">
        <f t="shared" si="10"/>
        <v>8.8492949052751527E-2</v>
      </c>
      <c r="I42" s="436">
        <v>6690</v>
      </c>
      <c r="J42" s="425">
        <f t="shared" si="11"/>
        <v>8.4695337325450384E-2</v>
      </c>
      <c r="K42" s="436">
        <v>6285</v>
      </c>
      <c r="L42" s="425">
        <f t="shared" si="12"/>
        <v>8.4107271900008024E-2</v>
      </c>
      <c r="M42" s="436">
        <v>2558</v>
      </c>
      <c r="N42" s="425">
        <f t="shared" si="13"/>
        <v>6.7918115922788944E-2</v>
      </c>
      <c r="O42" s="436">
        <v>2966</v>
      </c>
      <c r="P42" s="425">
        <f t="shared" si="14"/>
        <v>8.430447387868796E-2</v>
      </c>
      <c r="AU42" s="230"/>
    </row>
    <row r="43" spans="2:47" ht="15" thickBot="1" x14ac:dyDescent="0.4">
      <c r="B43" s="708" t="s">
        <v>584</v>
      </c>
      <c r="C43" s="17">
        <v>11342</v>
      </c>
      <c r="D43" s="281">
        <f t="shared" si="8"/>
        <v>0.12597323263175431</v>
      </c>
      <c r="E43" s="17">
        <v>11309</v>
      </c>
      <c r="F43" s="281">
        <f t="shared" si="9"/>
        <v>0.13017254279038182</v>
      </c>
      <c r="G43" s="17">
        <v>11045</v>
      </c>
      <c r="H43" s="281">
        <f t="shared" si="10"/>
        <v>0.13110725986420399</v>
      </c>
      <c r="I43" s="17">
        <v>10140</v>
      </c>
      <c r="J43" s="281">
        <f t="shared" si="11"/>
        <v>0.12837230500449429</v>
      </c>
      <c r="K43" s="17">
        <v>9456</v>
      </c>
      <c r="L43" s="281">
        <f t="shared" si="12"/>
        <v>0.12654230120707652</v>
      </c>
      <c r="M43" s="336">
        <v>3076</v>
      </c>
      <c r="N43" s="281">
        <f t="shared" si="13"/>
        <v>8.1671667153439709E-2</v>
      </c>
      <c r="O43" s="17">
        <v>4669</v>
      </c>
      <c r="P43" s="281">
        <f t="shared" si="14"/>
        <v>0.13270990847592518</v>
      </c>
      <c r="AU43" s="230"/>
    </row>
    <row r="44" spans="2:47" ht="15" thickBot="1" x14ac:dyDescent="0.4">
      <c r="B44" s="711" t="s">
        <v>23</v>
      </c>
      <c r="C44" s="749">
        <f t="shared" ref="C44:P44" si="15">SUM(C37:C43)</f>
        <v>90035</v>
      </c>
      <c r="D44" s="750">
        <f t="shared" si="15"/>
        <v>1</v>
      </c>
      <c r="E44" s="749">
        <f t="shared" si="15"/>
        <v>86877</v>
      </c>
      <c r="F44" s="750">
        <f t="shared" si="15"/>
        <v>0.99999999999999989</v>
      </c>
      <c r="G44" s="749">
        <f t="shared" si="15"/>
        <v>84244</v>
      </c>
      <c r="H44" s="750">
        <f t="shared" si="15"/>
        <v>1</v>
      </c>
      <c r="I44" s="749">
        <f t="shared" si="15"/>
        <v>78989</v>
      </c>
      <c r="J44" s="750">
        <f t="shared" si="15"/>
        <v>1</v>
      </c>
      <c r="K44" s="749">
        <f t="shared" si="15"/>
        <v>74726</v>
      </c>
      <c r="L44" s="750">
        <f t="shared" si="15"/>
        <v>1</v>
      </c>
      <c r="M44" s="749">
        <f t="shared" si="15"/>
        <v>37663</v>
      </c>
      <c r="N44" s="750">
        <f t="shared" si="15"/>
        <v>1</v>
      </c>
      <c r="O44" s="749">
        <f t="shared" si="15"/>
        <v>35182</v>
      </c>
      <c r="P44" s="715">
        <f t="shared" si="15"/>
        <v>1</v>
      </c>
      <c r="AU44" s="230"/>
    </row>
    <row r="45" spans="2:47" x14ac:dyDescent="0.35">
      <c r="AU45" s="230"/>
    </row>
    <row r="46" spans="2:47" ht="15" thickBot="1" x14ac:dyDescent="0.4">
      <c r="C46" s="752"/>
      <c r="AU46" s="230"/>
    </row>
    <row r="47" spans="2:47" ht="18.5" customHeight="1" x14ac:dyDescent="0.45">
      <c r="B47" s="753" t="s">
        <v>138</v>
      </c>
      <c r="C47" s="1086">
        <v>2015</v>
      </c>
      <c r="D47" s="1087"/>
      <c r="E47" s="1092">
        <v>2016</v>
      </c>
      <c r="F47" s="1093"/>
      <c r="G47" s="1086">
        <v>2017</v>
      </c>
      <c r="H47" s="1087"/>
      <c r="I47" s="1092">
        <v>2018</v>
      </c>
      <c r="J47" s="1093"/>
      <c r="K47" s="1086">
        <v>2019</v>
      </c>
      <c r="L47" s="1087"/>
      <c r="M47" s="1086">
        <v>2020</v>
      </c>
      <c r="N47" s="1087"/>
      <c r="O47" s="1086">
        <v>2021</v>
      </c>
      <c r="P47" s="1087"/>
      <c r="AU47" s="230"/>
    </row>
    <row r="48" spans="2:47" ht="16" thickBot="1" x14ac:dyDescent="0.4">
      <c r="B48" s="538"/>
      <c r="C48" s="583" t="s">
        <v>3</v>
      </c>
      <c r="D48" s="584" t="s">
        <v>4</v>
      </c>
      <c r="E48" s="583" t="s">
        <v>3</v>
      </c>
      <c r="F48" s="584" t="s">
        <v>4</v>
      </c>
      <c r="G48" s="583" t="s">
        <v>3</v>
      </c>
      <c r="H48" s="584" t="s">
        <v>4</v>
      </c>
      <c r="I48" s="583" t="s">
        <v>3</v>
      </c>
      <c r="J48" s="584" t="s">
        <v>4</v>
      </c>
      <c r="K48" s="583" t="s">
        <v>3</v>
      </c>
      <c r="L48" s="584" t="s">
        <v>4</v>
      </c>
      <c r="M48" s="583" t="s">
        <v>3</v>
      </c>
      <c r="N48" s="584" t="s">
        <v>4</v>
      </c>
      <c r="O48" s="583" t="s">
        <v>3</v>
      </c>
      <c r="P48" s="584" t="s">
        <v>4</v>
      </c>
      <c r="AU48" s="230"/>
    </row>
    <row r="49" spans="2:47" x14ac:dyDescent="0.35">
      <c r="B49" s="724" t="s">
        <v>585</v>
      </c>
      <c r="C49" s="739">
        <f>SUM(C50:C51)</f>
        <v>17.8</v>
      </c>
      <c r="D49" s="740"/>
      <c r="E49" s="739">
        <f>SUM(E50:E51)</f>
        <v>19.5</v>
      </c>
      <c r="F49" s="740"/>
      <c r="G49" s="739">
        <f>SUM(G50:G51)</f>
        <v>21</v>
      </c>
      <c r="H49" s="740"/>
      <c r="I49" s="739">
        <f>SUM(I50:I51)</f>
        <v>19.899999999999999</v>
      </c>
      <c r="J49" s="740"/>
      <c r="K49" s="739">
        <f>SUM(K50:K51)</f>
        <v>19.7</v>
      </c>
      <c r="L49" s="740"/>
      <c r="M49" s="739">
        <f>SUM(M50:M51)</f>
        <v>19.100000000000001</v>
      </c>
      <c r="N49" s="740"/>
      <c r="O49" s="739">
        <v>24.1</v>
      </c>
      <c r="P49" s="740"/>
      <c r="AU49" s="230"/>
    </row>
    <row r="50" spans="2:47" hidden="1" x14ac:dyDescent="0.35">
      <c r="B50" s="725" t="s">
        <v>130</v>
      </c>
      <c r="C50" s="720">
        <v>0</v>
      </c>
      <c r="D50" s="723"/>
      <c r="E50" s="720">
        <v>0</v>
      </c>
      <c r="F50" s="723"/>
      <c r="G50" s="720">
        <v>0</v>
      </c>
      <c r="H50" s="723"/>
      <c r="I50" s="720">
        <v>0</v>
      </c>
      <c r="J50" s="723"/>
      <c r="K50" s="720">
        <v>0</v>
      </c>
      <c r="L50" s="723"/>
      <c r="M50" s="720">
        <v>0</v>
      </c>
      <c r="N50" s="723"/>
      <c r="O50" s="720">
        <v>0</v>
      </c>
      <c r="P50" s="721"/>
      <c r="AU50" s="230"/>
    </row>
    <row r="51" spans="2:47" hidden="1" x14ac:dyDescent="0.35">
      <c r="B51" s="725" t="s">
        <v>131</v>
      </c>
      <c r="C51" s="720">
        <v>17.8</v>
      </c>
      <c r="D51" s="723"/>
      <c r="E51" s="720">
        <v>19.5</v>
      </c>
      <c r="F51" s="723"/>
      <c r="G51" s="720">
        <v>21</v>
      </c>
      <c r="H51" s="723"/>
      <c r="I51" s="720">
        <v>19.899999999999999</v>
      </c>
      <c r="J51" s="723"/>
      <c r="K51" s="720">
        <v>19.7</v>
      </c>
      <c r="L51" s="723"/>
      <c r="M51" s="720">
        <v>19.100000000000001</v>
      </c>
      <c r="N51" s="723"/>
      <c r="O51" s="720">
        <v>19.7</v>
      </c>
      <c r="P51" s="721"/>
      <c r="AU51" s="230"/>
    </row>
    <row r="52" spans="2:47" ht="15" thickBot="1" x14ac:dyDescent="0.4">
      <c r="B52" s="741" t="s">
        <v>586</v>
      </c>
      <c r="C52" s="742">
        <v>5</v>
      </c>
      <c r="D52" s="743"/>
      <c r="E52" s="742">
        <v>6</v>
      </c>
      <c r="F52" s="743"/>
      <c r="G52" s="742">
        <v>6</v>
      </c>
      <c r="H52" s="743"/>
      <c r="I52" s="742">
        <v>6</v>
      </c>
      <c r="J52" s="743"/>
      <c r="K52" s="742">
        <v>6</v>
      </c>
      <c r="L52" s="743"/>
      <c r="M52" s="742">
        <v>6</v>
      </c>
      <c r="N52" s="743"/>
      <c r="O52" s="742">
        <v>6</v>
      </c>
      <c r="P52" s="743"/>
      <c r="AU52" s="230"/>
    </row>
    <row r="53" spans="2:47" hidden="1" x14ac:dyDescent="0.35">
      <c r="B53" s="730" t="s">
        <v>130</v>
      </c>
      <c r="C53" s="731">
        <v>0</v>
      </c>
      <c r="D53" s="732"/>
      <c r="E53" s="731">
        <v>0</v>
      </c>
      <c r="F53" s="732"/>
      <c r="G53" s="731">
        <v>0</v>
      </c>
      <c r="H53" s="732"/>
      <c r="I53" s="731">
        <v>0</v>
      </c>
      <c r="J53" s="732"/>
      <c r="K53" s="731">
        <v>0</v>
      </c>
      <c r="L53" s="732"/>
      <c r="M53" s="731">
        <v>0</v>
      </c>
      <c r="N53" s="732"/>
      <c r="O53" s="731">
        <v>0</v>
      </c>
      <c r="P53" s="738"/>
      <c r="AU53" s="230"/>
    </row>
    <row r="54" spans="2:47" hidden="1" x14ac:dyDescent="0.35">
      <c r="B54" s="142" t="s">
        <v>131</v>
      </c>
      <c r="C54" s="143">
        <v>5</v>
      </c>
      <c r="D54" s="144"/>
      <c r="E54" s="143">
        <v>6</v>
      </c>
      <c r="F54" s="144"/>
      <c r="G54" s="143">
        <v>6</v>
      </c>
      <c r="H54" s="144"/>
      <c r="I54" s="143">
        <v>6</v>
      </c>
      <c r="J54" s="144"/>
      <c r="K54" s="143">
        <v>6</v>
      </c>
      <c r="L54" s="144"/>
      <c r="M54" s="143">
        <v>6</v>
      </c>
      <c r="N54" s="144"/>
      <c r="O54" s="143">
        <v>6</v>
      </c>
      <c r="P54" s="722"/>
      <c r="AU54" s="230"/>
    </row>
    <row r="55" spans="2:47" x14ac:dyDescent="0.35">
      <c r="B55" s="708" t="s">
        <v>578</v>
      </c>
      <c r="C55" s="17">
        <v>10449</v>
      </c>
      <c r="D55" s="281">
        <f t="shared" ref="D55:D61" si="16">C55/C$62</f>
        <v>0.33227334880910736</v>
      </c>
      <c r="E55" s="17">
        <v>11239</v>
      </c>
      <c r="F55" s="281">
        <f t="shared" ref="F55:F61" si="17">E55/E$62</f>
        <v>0.31955304085752467</v>
      </c>
      <c r="G55" s="17">
        <v>12326</v>
      </c>
      <c r="H55" s="281">
        <f t="shared" ref="H55:H61" si="18">G55/G$62</f>
        <v>0.31343928798474252</v>
      </c>
      <c r="I55" s="17">
        <v>14297</v>
      </c>
      <c r="J55" s="281">
        <f t="shared" ref="J55:J61" si="19">I55/I$62</f>
        <v>0.32043121610112513</v>
      </c>
      <c r="K55" s="17">
        <v>16320</v>
      </c>
      <c r="L55" s="281">
        <f t="shared" ref="L55:L61" si="20">K55/K$62</f>
        <v>0.31731217918805416</v>
      </c>
      <c r="M55" s="17">
        <v>25059</v>
      </c>
      <c r="N55" s="281">
        <f t="shared" ref="N55:N61" si="21">M55/M$62</f>
        <v>0.32914335251004806</v>
      </c>
      <c r="O55" s="17">
        <v>22739</v>
      </c>
      <c r="P55" s="281">
        <f t="shared" ref="P55:P61" si="22">O55/O$62</f>
        <v>0.31675651580369707</v>
      </c>
      <c r="AU55" s="230"/>
    </row>
    <row r="56" spans="2:47" x14ac:dyDescent="0.35">
      <c r="B56" s="707" t="s">
        <v>579</v>
      </c>
      <c r="C56" s="436">
        <v>5315</v>
      </c>
      <c r="D56" s="425">
        <f t="shared" si="16"/>
        <v>0.16901453238782713</v>
      </c>
      <c r="E56" s="436">
        <v>5469</v>
      </c>
      <c r="F56" s="425">
        <f t="shared" si="17"/>
        <v>0.15549742685735407</v>
      </c>
      <c r="G56" s="436">
        <v>6112</v>
      </c>
      <c r="H56" s="425">
        <f t="shared" si="18"/>
        <v>0.1554227590591227</v>
      </c>
      <c r="I56" s="436">
        <v>6937</v>
      </c>
      <c r="J56" s="425">
        <f t="shared" si="19"/>
        <v>0.15547536868528397</v>
      </c>
      <c r="K56" s="436">
        <v>8109</v>
      </c>
      <c r="L56" s="425">
        <f t="shared" si="20"/>
        <v>0.15766448903406441</v>
      </c>
      <c r="M56" s="436">
        <v>12622</v>
      </c>
      <c r="N56" s="425">
        <f t="shared" si="21"/>
        <v>0.16578663934641552</v>
      </c>
      <c r="O56" s="436">
        <v>11464</v>
      </c>
      <c r="P56" s="425">
        <f t="shared" si="22"/>
        <v>0.15969465223508433</v>
      </c>
      <c r="AU56" s="230"/>
    </row>
    <row r="57" spans="2:47" x14ac:dyDescent="0.35">
      <c r="B57" s="708" t="s">
        <v>580</v>
      </c>
      <c r="C57" s="17">
        <v>4082</v>
      </c>
      <c r="D57" s="281">
        <f t="shared" si="16"/>
        <v>0.12980570483670939</v>
      </c>
      <c r="E57" s="17">
        <v>4666</v>
      </c>
      <c r="F57" s="281">
        <f t="shared" si="17"/>
        <v>0.13266611697136846</v>
      </c>
      <c r="G57" s="17">
        <v>4996</v>
      </c>
      <c r="H57" s="281">
        <f t="shared" si="18"/>
        <v>0.12704386522568339</v>
      </c>
      <c r="I57" s="17">
        <v>5814</v>
      </c>
      <c r="J57" s="281">
        <f t="shared" si="19"/>
        <v>0.13030615446680713</v>
      </c>
      <c r="K57" s="17">
        <v>6717</v>
      </c>
      <c r="L57" s="281">
        <f t="shared" si="20"/>
        <v>0.13059962669155389</v>
      </c>
      <c r="M57" s="17">
        <v>9671</v>
      </c>
      <c r="N57" s="281">
        <f t="shared" si="21"/>
        <v>0.12702603304699608</v>
      </c>
      <c r="O57" s="17">
        <v>9162</v>
      </c>
      <c r="P57" s="281">
        <f t="shared" si="22"/>
        <v>0.127627564879435</v>
      </c>
      <c r="AU57" s="230"/>
    </row>
    <row r="58" spans="2:47" x14ac:dyDescent="0.35">
      <c r="B58" s="707" t="s">
        <v>581</v>
      </c>
      <c r="C58" s="436">
        <v>4078</v>
      </c>
      <c r="D58" s="425">
        <f t="shared" si="16"/>
        <v>0.12967850669380226</v>
      </c>
      <c r="E58" s="436">
        <v>4630</v>
      </c>
      <c r="F58" s="425">
        <f t="shared" si="17"/>
        <v>0.13164254641608142</v>
      </c>
      <c r="G58" s="436">
        <v>5138</v>
      </c>
      <c r="H58" s="425">
        <f t="shared" si="18"/>
        <v>0.13065479974570884</v>
      </c>
      <c r="I58" s="436">
        <v>5865</v>
      </c>
      <c r="J58" s="425">
        <f t="shared" si="19"/>
        <v>0.13144919090949841</v>
      </c>
      <c r="K58" s="436">
        <v>6672</v>
      </c>
      <c r="L58" s="425">
        <f t="shared" si="20"/>
        <v>0.1297246850209986</v>
      </c>
      <c r="M58" s="436">
        <v>9702</v>
      </c>
      <c r="N58" s="425">
        <f t="shared" si="21"/>
        <v>0.12743320986681378</v>
      </c>
      <c r="O58" s="436">
        <v>9344</v>
      </c>
      <c r="P58" s="425">
        <f t="shared" si="22"/>
        <v>0.13016284285455584</v>
      </c>
      <c r="AU58" s="230"/>
    </row>
    <row r="59" spans="2:47" x14ac:dyDescent="0.35">
      <c r="B59" s="708" t="s">
        <v>582</v>
      </c>
      <c r="C59" s="17">
        <v>2263</v>
      </c>
      <c r="D59" s="281">
        <f t="shared" si="16"/>
        <v>7.19623493496995E-2</v>
      </c>
      <c r="E59" s="17">
        <v>2597</v>
      </c>
      <c r="F59" s="281">
        <f t="shared" si="17"/>
        <v>7.3839242557789092E-2</v>
      </c>
      <c r="G59" s="17">
        <v>2846</v>
      </c>
      <c r="H59" s="281">
        <f t="shared" si="18"/>
        <v>7.2371265098537821E-2</v>
      </c>
      <c r="I59" s="17">
        <v>3239</v>
      </c>
      <c r="J59" s="281">
        <f t="shared" si="19"/>
        <v>7.2594020350531183E-2</v>
      </c>
      <c r="K59" s="17">
        <v>3783</v>
      </c>
      <c r="L59" s="281">
        <f t="shared" si="20"/>
        <v>7.3553429771348572E-2</v>
      </c>
      <c r="M59" s="17">
        <v>5299</v>
      </c>
      <c r="N59" s="281">
        <f t="shared" si="21"/>
        <v>6.9600966716578658E-2</v>
      </c>
      <c r="O59" s="17">
        <v>5346</v>
      </c>
      <c r="P59" s="281">
        <f t="shared" si="22"/>
        <v>7.4470307994483675E-2</v>
      </c>
      <c r="AU59" s="230"/>
    </row>
    <row r="60" spans="2:47" x14ac:dyDescent="0.35">
      <c r="B60" s="707" t="s">
        <v>583</v>
      </c>
      <c r="C60" s="436">
        <v>2405</v>
      </c>
      <c r="D60" s="425">
        <f t="shared" si="16"/>
        <v>7.6477883422902029E-2</v>
      </c>
      <c r="E60" s="436">
        <v>2910</v>
      </c>
      <c r="F60" s="425">
        <f t="shared" si="17"/>
        <v>8.2738619885701289E-2</v>
      </c>
      <c r="G60" s="436">
        <v>3387</v>
      </c>
      <c r="H60" s="425">
        <f t="shared" si="18"/>
        <v>8.612841703750794E-2</v>
      </c>
      <c r="I60" s="436">
        <v>3666</v>
      </c>
      <c r="J60" s="425">
        <f t="shared" si="19"/>
        <v>8.216414899816217E-2</v>
      </c>
      <c r="K60" s="436">
        <v>4275</v>
      </c>
      <c r="L60" s="425">
        <f t="shared" si="20"/>
        <v>8.3119458702753155E-2</v>
      </c>
      <c r="M60" s="436">
        <v>5989</v>
      </c>
      <c r="N60" s="425">
        <f t="shared" si="21"/>
        <v>7.8663934641553052E-2</v>
      </c>
      <c r="O60" s="436">
        <v>6179</v>
      </c>
      <c r="P60" s="425">
        <f t="shared" si="22"/>
        <v>8.6074080265229086E-2</v>
      </c>
      <c r="AU60" s="230"/>
    </row>
    <row r="61" spans="2:47" ht="15" thickBot="1" x14ac:dyDescent="0.4">
      <c r="B61" s="708" t="s">
        <v>584</v>
      </c>
      <c r="C61" s="17">
        <v>2855</v>
      </c>
      <c r="D61" s="281">
        <f t="shared" si="16"/>
        <v>9.0787674499952301E-2</v>
      </c>
      <c r="E61" s="17">
        <v>3660</v>
      </c>
      <c r="F61" s="281">
        <f t="shared" si="17"/>
        <v>0.104063006454181</v>
      </c>
      <c r="G61" s="17">
        <v>4520</v>
      </c>
      <c r="H61" s="281">
        <f t="shared" si="18"/>
        <v>0.11493960584869675</v>
      </c>
      <c r="I61" s="17">
        <v>4800</v>
      </c>
      <c r="J61" s="281">
        <f t="shared" si="19"/>
        <v>0.10757990048859205</v>
      </c>
      <c r="K61" s="17">
        <v>5556</v>
      </c>
      <c r="L61" s="281">
        <f t="shared" si="20"/>
        <v>0.10802613159122725</v>
      </c>
      <c r="M61" s="17">
        <v>7792</v>
      </c>
      <c r="N61" s="281">
        <f t="shared" si="21"/>
        <v>0.10234586387159482</v>
      </c>
      <c r="O61" s="17">
        <v>7553</v>
      </c>
      <c r="P61" s="281">
        <f t="shared" si="22"/>
        <v>0.10521403596751501</v>
      </c>
      <c r="AU61" s="230"/>
    </row>
    <row r="62" spans="2:47" ht="15" thickBot="1" x14ac:dyDescent="0.4">
      <c r="B62" s="711" t="s">
        <v>23</v>
      </c>
      <c r="C62" s="749">
        <f t="shared" ref="C62:P62" si="23">SUM(C55:C61)</f>
        <v>31447</v>
      </c>
      <c r="D62" s="750">
        <f t="shared" si="23"/>
        <v>1</v>
      </c>
      <c r="E62" s="749">
        <f t="shared" si="23"/>
        <v>35171</v>
      </c>
      <c r="F62" s="750">
        <f t="shared" si="23"/>
        <v>1</v>
      </c>
      <c r="G62" s="749">
        <f t="shared" si="23"/>
        <v>39325</v>
      </c>
      <c r="H62" s="750">
        <f t="shared" si="23"/>
        <v>1</v>
      </c>
      <c r="I62" s="749">
        <f t="shared" si="23"/>
        <v>44618</v>
      </c>
      <c r="J62" s="750">
        <f t="shared" si="23"/>
        <v>1.0000000000000002</v>
      </c>
      <c r="K62" s="749">
        <f t="shared" si="23"/>
        <v>51432</v>
      </c>
      <c r="L62" s="750">
        <f t="shared" si="23"/>
        <v>1</v>
      </c>
      <c r="M62" s="749">
        <f t="shared" si="23"/>
        <v>76134</v>
      </c>
      <c r="N62" s="750">
        <f t="shared" si="23"/>
        <v>1</v>
      </c>
      <c r="O62" s="749">
        <f t="shared" si="23"/>
        <v>71787</v>
      </c>
      <c r="P62" s="715">
        <f t="shared" si="23"/>
        <v>1.0000000000000002</v>
      </c>
      <c r="AU62" s="230"/>
    </row>
    <row r="63" spans="2:47" x14ac:dyDescent="0.35">
      <c r="B63" s="4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AU63" s="230"/>
    </row>
    <row r="64" spans="2:47" x14ac:dyDescent="0.35">
      <c r="AU64" s="230"/>
    </row>
    <row r="65" spans="2:47" ht="15" thickBot="1" x14ac:dyDescent="0.4">
      <c r="C65" s="752"/>
      <c r="AU65" s="230"/>
    </row>
    <row r="66" spans="2:47" ht="18.5" x14ac:dyDescent="0.45">
      <c r="B66" s="754" t="s">
        <v>25</v>
      </c>
      <c r="C66" s="1088">
        <v>2015</v>
      </c>
      <c r="D66" s="1089"/>
      <c r="E66" s="1090">
        <v>2016</v>
      </c>
      <c r="F66" s="1091"/>
      <c r="G66" s="1088">
        <v>2017</v>
      </c>
      <c r="H66" s="1089"/>
      <c r="I66" s="1090">
        <v>2018</v>
      </c>
      <c r="J66" s="1091"/>
      <c r="K66" s="1088">
        <v>2019</v>
      </c>
      <c r="L66" s="1089"/>
      <c r="M66" s="1088">
        <v>2020</v>
      </c>
      <c r="N66" s="1089"/>
      <c r="O66" s="1088">
        <v>2021</v>
      </c>
      <c r="P66" s="1089"/>
      <c r="AU66" s="230"/>
    </row>
    <row r="67" spans="2:47" ht="16" thickBot="1" x14ac:dyDescent="0.4">
      <c r="B67" s="538"/>
      <c r="C67" s="602" t="s">
        <v>3</v>
      </c>
      <c r="D67" s="603" t="s">
        <v>4</v>
      </c>
      <c r="E67" s="602" t="s">
        <v>3</v>
      </c>
      <c r="F67" s="603" t="s">
        <v>4</v>
      </c>
      <c r="G67" s="602" t="s">
        <v>3</v>
      </c>
      <c r="H67" s="603" t="s">
        <v>4</v>
      </c>
      <c r="I67" s="602" t="s">
        <v>3</v>
      </c>
      <c r="J67" s="603" t="s">
        <v>4</v>
      </c>
      <c r="K67" s="602" t="s">
        <v>3</v>
      </c>
      <c r="L67" s="603" t="s">
        <v>4</v>
      </c>
      <c r="M67" s="602" t="s">
        <v>3</v>
      </c>
      <c r="N67" s="603" t="s">
        <v>4</v>
      </c>
      <c r="O67" s="602" t="s">
        <v>3</v>
      </c>
      <c r="P67" s="603" t="s">
        <v>4</v>
      </c>
      <c r="AU67" s="230"/>
    </row>
    <row r="68" spans="2:47" x14ac:dyDescent="0.35">
      <c r="B68" s="726" t="s">
        <v>585</v>
      </c>
      <c r="C68" s="733">
        <f>SUM(C69:C70)</f>
        <v>47.900000000000006</v>
      </c>
      <c r="D68" s="734"/>
      <c r="E68" s="733">
        <f>SUM(E69:E70)</f>
        <v>50.800000000000004</v>
      </c>
      <c r="F68" s="734"/>
      <c r="G68" s="733">
        <f>SUM(G69:G70)</f>
        <v>51.7</v>
      </c>
      <c r="H68" s="734"/>
      <c r="I68" s="733">
        <f>SUM(I69:I70)</f>
        <v>50.099999999999994</v>
      </c>
      <c r="J68" s="734"/>
      <c r="K68" s="733">
        <f>SUM(K69:K70)</f>
        <v>49.48</v>
      </c>
      <c r="L68" s="734"/>
      <c r="M68" s="733">
        <f>SUM(M69:M70)</f>
        <v>41.48</v>
      </c>
      <c r="N68" s="734"/>
      <c r="O68" s="733">
        <f>SUM(O69:O70)</f>
        <v>49.2</v>
      </c>
      <c r="P68" s="734"/>
      <c r="AU68" s="230"/>
    </row>
    <row r="69" spans="2:47" hidden="1" x14ac:dyDescent="0.35">
      <c r="B69" s="727" t="s">
        <v>130</v>
      </c>
      <c r="C69" s="728">
        <v>38.700000000000003</v>
      </c>
      <c r="D69" s="729"/>
      <c r="E69" s="728">
        <v>40.700000000000003</v>
      </c>
      <c r="F69" s="729"/>
      <c r="G69" s="728">
        <v>41</v>
      </c>
      <c r="H69" s="729"/>
      <c r="I69" s="728">
        <v>39.299999999999997</v>
      </c>
      <c r="J69" s="729"/>
      <c r="K69" s="728">
        <v>38.4</v>
      </c>
      <c r="L69" s="729"/>
      <c r="M69" s="728">
        <v>26.9</v>
      </c>
      <c r="N69" s="729"/>
      <c r="O69" s="728">
        <v>36.1</v>
      </c>
      <c r="P69" s="729"/>
      <c r="AU69" s="230"/>
    </row>
    <row r="70" spans="2:47" hidden="1" x14ac:dyDescent="0.35">
      <c r="B70" s="727" t="s">
        <v>131</v>
      </c>
      <c r="C70" s="728">
        <v>9.1999999999999993</v>
      </c>
      <c r="D70" s="729"/>
      <c r="E70" s="728">
        <v>10.1</v>
      </c>
      <c r="F70" s="729"/>
      <c r="G70" s="728">
        <v>10.7</v>
      </c>
      <c r="H70" s="729"/>
      <c r="I70" s="728">
        <v>10.8</v>
      </c>
      <c r="J70" s="729"/>
      <c r="K70" s="728">
        <v>11.08</v>
      </c>
      <c r="L70" s="729"/>
      <c r="M70" s="728">
        <v>14.58</v>
      </c>
      <c r="N70" s="729"/>
      <c r="O70" s="728">
        <v>13.1</v>
      </c>
      <c r="P70" s="729"/>
      <c r="AU70" s="230"/>
    </row>
    <row r="71" spans="2:47" ht="15" thickBot="1" x14ac:dyDescent="0.4">
      <c r="B71" s="735" t="s">
        <v>586</v>
      </c>
      <c r="C71" s="736">
        <v>28</v>
      </c>
      <c r="D71" s="737"/>
      <c r="E71" s="736">
        <v>28</v>
      </c>
      <c r="F71" s="737"/>
      <c r="G71" s="736">
        <v>29</v>
      </c>
      <c r="H71" s="737"/>
      <c r="I71" s="736">
        <v>27</v>
      </c>
      <c r="J71" s="737"/>
      <c r="K71" s="736">
        <v>27</v>
      </c>
      <c r="L71" s="737"/>
      <c r="M71" s="736">
        <v>23</v>
      </c>
      <c r="N71" s="737"/>
      <c r="O71" s="736">
        <v>26</v>
      </c>
      <c r="P71" s="737"/>
      <c r="AU71" s="230"/>
    </row>
    <row r="72" spans="2:47" hidden="1" x14ac:dyDescent="0.35">
      <c r="B72" s="730" t="s">
        <v>130</v>
      </c>
      <c r="C72" s="731">
        <v>21</v>
      </c>
      <c r="D72" s="732"/>
      <c r="E72" s="731">
        <v>20</v>
      </c>
      <c r="F72" s="732"/>
      <c r="G72" s="731">
        <v>19</v>
      </c>
      <c r="H72" s="732"/>
      <c r="I72" s="731">
        <v>18</v>
      </c>
      <c r="J72" s="732"/>
      <c r="K72" s="731">
        <v>18</v>
      </c>
      <c r="L72" s="732"/>
      <c r="M72" s="731">
        <v>13</v>
      </c>
      <c r="N72" s="732"/>
      <c r="O72" s="731">
        <v>16</v>
      </c>
      <c r="P72" s="732"/>
      <c r="AU72" s="230"/>
    </row>
    <row r="73" spans="2:47" hidden="1" x14ac:dyDescent="0.35">
      <c r="B73" s="142" t="s">
        <v>131</v>
      </c>
      <c r="C73" s="143">
        <v>2</v>
      </c>
      <c r="D73" s="144"/>
      <c r="E73" s="143">
        <v>2</v>
      </c>
      <c r="F73" s="144"/>
      <c r="G73" s="143">
        <v>2</v>
      </c>
      <c r="H73" s="144"/>
      <c r="I73" s="143">
        <v>2</v>
      </c>
      <c r="J73" s="144"/>
      <c r="K73" s="143">
        <v>3</v>
      </c>
      <c r="L73" s="144"/>
      <c r="M73" s="143">
        <v>4</v>
      </c>
      <c r="N73" s="144"/>
      <c r="O73" s="143">
        <v>3</v>
      </c>
      <c r="P73" s="144"/>
      <c r="AU73" s="230"/>
    </row>
    <row r="74" spans="2:47" x14ac:dyDescent="0.35">
      <c r="B74" s="708" t="s">
        <v>578</v>
      </c>
      <c r="C74" s="336">
        <v>224</v>
      </c>
      <c r="D74" s="281">
        <f t="shared" ref="D74:D80" si="24">C74/C$81</f>
        <v>1.9258877138681112E-2</v>
      </c>
      <c r="E74" s="17">
        <v>255</v>
      </c>
      <c r="F74" s="281">
        <f t="shared" ref="F74:F80" si="25">E74/E$81</f>
        <v>1.8628095551172473E-2</v>
      </c>
      <c r="G74" s="17">
        <v>275</v>
      </c>
      <c r="H74" s="281">
        <f t="shared" ref="H74:H80" si="26">G74/G$81</f>
        <v>1.8359035983710529E-2</v>
      </c>
      <c r="I74" s="17">
        <v>323</v>
      </c>
      <c r="J74" s="281">
        <f t="shared" ref="J74:J80" si="27">I74/I$81</f>
        <v>2.0295318881558277E-2</v>
      </c>
      <c r="K74" s="17">
        <v>348</v>
      </c>
      <c r="L74" s="281">
        <f t="shared" ref="L74:L80" si="28">K74/K$81</f>
        <v>2.0791014458119251E-2</v>
      </c>
      <c r="M74" s="17">
        <v>323</v>
      </c>
      <c r="N74" s="281">
        <f t="shared" ref="N74:N80" si="29">M74/M$81</f>
        <v>2.1385063559322032E-2</v>
      </c>
      <c r="O74" s="17">
        <v>231</v>
      </c>
      <c r="P74" s="281">
        <f t="shared" ref="P74:P80" si="30">O74/O$81</f>
        <v>2.0590070416258134E-2</v>
      </c>
      <c r="AU74" s="230"/>
    </row>
    <row r="75" spans="2:47" x14ac:dyDescent="0.35">
      <c r="B75" s="707" t="s">
        <v>579</v>
      </c>
      <c r="C75" s="436">
        <v>947</v>
      </c>
      <c r="D75" s="425">
        <f t="shared" si="24"/>
        <v>8.1420342188977729E-2</v>
      </c>
      <c r="E75" s="436">
        <v>1091</v>
      </c>
      <c r="F75" s="425">
        <f t="shared" si="25"/>
        <v>7.9699028416977138E-2</v>
      </c>
      <c r="G75" s="436">
        <v>1204</v>
      </c>
      <c r="H75" s="425">
        <f t="shared" si="26"/>
        <v>8.0379197543227185E-2</v>
      </c>
      <c r="I75" s="436">
        <v>1331</v>
      </c>
      <c r="J75" s="425">
        <f t="shared" si="27"/>
        <v>8.363179390512096E-2</v>
      </c>
      <c r="K75" s="436">
        <v>1423</v>
      </c>
      <c r="L75" s="425">
        <f t="shared" si="28"/>
        <v>8.5016130959493369E-2</v>
      </c>
      <c r="M75" s="436">
        <v>1387</v>
      </c>
      <c r="N75" s="425">
        <f t="shared" si="29"/>
        <v>9.1829978813559324E-2</v>
      </c>
      <c r="O75" s="436">
        <v>938</v>
      </c>
      <c r="P75" s="425">
        <f t="shared" si="30"/>
        <v>8.360816472056333E-2</v>
      </c>
      <c r="AU75" s="230"/>
    </row>
    <row r="76" spans="2:47" x14ac:dyDescent="0.35">
      <c r="B76" s="708" t="s">
        <v>580</v>
      </c>
      <c r="C76" s="17">
        <v>1393</v>
      </c>
      <c r="D76" s="281">
        <f t="shared" si="24"/>
        <v>0.11976614220617315</v>
      </c>
      <c r="E76" s="17">
        <v>1694</v>
      </c>
      <c r="F76" s="281">
        <f t="shared" si="25"/>
        <v>0.12374899554386734</v>
      </c>
      <c r="G76" s="17">
        <v>1871</v>
      </c>
      <c r="H76" s="281">
        <f t="shared" si="26"/>
        <v>0.12490820482008144</v>
      </c>
      <c r="I76" s="17">
        <v>1971</v>
      </c>
      <c r="J76" s="281">
        <f t="shared" si="27"/>
        <v>0.12384542884071631</v>
      </c>
      <c r="K76" s="17">
        <v>2154</v>
      </c>
      <c r="L76" s="281">
        <f t="shared" si="28"/>
        <v>0.12868921018042778</v>
      </c>
      <c r="M76" s="17">
        <v>2171</v>
      </c>
      <c r="N76" s="281">
        <f t="shared" si="29"/>
        <v>0.14373675847457626</v>
      </c>
      <c r="O76" s="17">
        <v>1464</v>
      </c>
      <c r="P76" s="281">
        <f t="shared" si="30"/>
        <v>0.13049291380693467</v>
      </c>
      <c r="AU76" s="230"/>
    </row>
    <row r="77" spans="2:47" x14ac:dyDescent="0.35">
      <c r="B77" s="707" t="s">
        <v>581</v>
      </c>
      <c r="C77" s="436">
        <v>2052</v>
      </c>
      <c r="D77" s="425">
        <f t="shared" si="24"/>
        <v>0.17642507093113233</v>
      </c>
      <c r="E77" s="436">
        <v>2471</v>
      </c>
      <c r="F77" s="425">
        <f t="shared" si="25"/>
        <v>0.1805098984586164</v>
      </c>
      <c r="G77" s="436">
        <v>2664</v>
      </c>
      <c r="H77" s="425">
        <f t="shared" si="26"/>
        <v>0.17784898858401763</v>
      </c>
      <c r="I77" s="436">
        <v>2928</v>
      </c>
      <c r="J77" s="425">
        <f t="shared" si="27"/>
        <v>0.18397737983034873</v>
      </c>
      <c r="K77" s="436">
        <v>3058</v>
      </c>
      <c r="L77" s="425">
        <f t="shared" si="28"/>
        <v>0.18269805233600192</v>
      </c>
      <c r="M77" s="436">
        <v>3051</v>
      </c>
      <c r="N77" s="425">
        <f t="shared" si="29"/>
        <v>0.20199947033898305</v>
      </c>
      <c r="O77" s="436">
        <v>2112</v>
      </c>
      <c r="P77" s="425">
        <f t="shared" si="30"/>
        <v>0.18825207237721722</v>
      </c>
      <c r="AU77" s="230"/>
    </row>
    <row r="78" spans="2:47" x14ac:dyDescent="0.35">
      <c r="B78" s="708" t="s">
        <v>582</v>
      </c>
      <c r="C78" s="17">
        <v>1492</v>
      </c>
      <c r="D78" s="281">
        <f t="shared" si="24"/>
        <v>0.12827787808442953</v>
      </c>
      <c r="E78" s="17">
        <v>1722</v>
      </c>
      <c r="F78" s="281">
        <f t="shared" si="25"/>
        <v>0.12579443348674119</v>
      </c>
      <c r="G78" s="17">
        <v>1786</v>
      </c>
      <c r="H78" s="281">
        <f t="shared" si="26"/>
        <v>0.11923359369784364</v>
      </c>
      <c r="I78" s="17">
        <v>2002</v>
      </c>
      <c r="J78" s="281">
        <f t="shared" si="27"/>
        <v>0.12579327678290919</v>
      </c>
      <c r="K78" s="17">
        <v>2113</v>
      </c>
      <c r="L78" s="281">
        <f t="shared" si="28"/>
        <v>0.12623969410921257</v>
      </c>
      <c r="M78" s="17">
        <v>1960</v>
      </c>
      <c r="N78" s="281">
        <f t="shared" si="29"/>
        <v>0.12976694915254236</v>
      </c>
      <c r="O78" s="17">
        <v>1405</v>
      </c>
      <c r="P78" s="281">
        <f t="shared" si="30"/>
        <v>0.12523397807291203</v>
      </c>
      <c r="AU78" s="230"/>
    </row>
    <row r="79" spans="2:47" x14ac:dyDescent="0.35">
      <c r="B79" s="707" t="s">
        <v>583</v>
      </c>
      <c r="C79" s="436">
        <v>1914</v>
      </c>
      <c r="D79" s="425">
        <f t="shared" si="24"/>
        <v>0.16456022697962341</v>
      </c>
      <c r="E79" s="436">
        <v>2169</v>
      </c>
      <c r="F79" s="425">
        <f t="shared" si="25"/>
        <v>0.15844838921762</v>
      </c>
      <c r="G79" s="436">
        <v>2413</v>
      </c>
      <c r="H79" s="425">
        <f t="shared" si="26"/>
        <v>0.16109219574070366</v>
      </c>
      <c r="I79" s="436">
        <v>2502</v>
      </c>
      <c r="J79" s="425">
        <f t="shared" si="27"/>
        <v>0.15721017907634308</v>
      </c>
      <c r="K79" s="436">
        <v>2600</v>
      </c>
      <c r="L79" s="425">
        <f t="shared" si="28"/>
        <v>0.15533516549169554</v>
      </c>
      <c r="M79" s="436">
        <v>2302</v>
      </c>
      <c r="N79" s="425">
        <f t="shared" si="29"/>
        <v>0.15240995762711865</v>
      </c>
      <c r="O79" s="436">
        <v>1726</v>
      </c>
      <c r="P79" s="425">
        <f t="shared" si="30"/>
        <v>0.15384615384615385</v>
      </c>
      <c r="AU79" s="230"/>
    </row>
    <row r="80" spans="2:47" ht="15" thickBot="1" x14ac:dyDescent="0.4">
      <c r="B80" s="708" t="s">
        <v>584</v>
      </c>
      <c r="C80" s="17">
        <v>3609</v>
      </c>
      <c r="D80" s="281">
        <f t="shared" si="24"/>
        <v>0.31029146247098272</v>
      </c>
      <c r="E80" s="17">
        <v>4287</v>
      </c>
      <c r="F80" s="281">
        <f t="shared" si="25"/>
        <v>0.3131711593250055</v>
      </c>
      <c r="G80" s="17">
        <v>4766</v>
      </c>
      <c r="H80" s="281">
        <f t="shared" si="26"/>
        <v>0.31817878363041591</v>
      </c>
      <c r="I80" s="17">
        <v>4858</v>
      </c>
      <c r="J80" s="281">
        <f t="shared" si="27"/>
        <v>0.30524662268300345</v>
      </c>
      <c r="K80" s="17">
        <v>5042</v>
      </c>
      <c r="L80" s="281">
        <f t="shared" si="28"/>
        <v>0.30123073246504961</v>
      </c>
      <c r="M80" s="17">
        <v>3910</v>
      </c>
      <c r="N80" s="281">
        <f t="shared" si="29"/>
        <v>0.2588718220338983</v>
      </c>
      <c r="O80" s="17">
        <v>3343</v>
      </c>
      <c r="P80" s="281">
        <f t="shared" si="30"/>
        <v>0.29797664675996077</v>
      </c>
      <c r="AU80" s="230"/>
    </row>
    <row r="81" spans="1:47" ht="15" thickBot="1" x14ac:dyDescent="0.4">
      <c r="B81" s="711" t="s">
        <v>23</v>
      </c>
      <c r="C81" s="749">
        <f t="shared" ref="C81:P81" si="31">SUM(C74:C80)</f>
        <v>11631</v>
      </c>
      <c r="D81" s="750">
        <f t="shared" si="31"/>
        <v>1</v>
      </c>
      <c r="E81" s="749">
        <f t="shared" si="31"/>
        <v>13689</v>
      </c>
      <c r="F81" s="750">
        <f t="shared" si="31"/>
        <v>1</v>
      </c>
      <c r="G81" s="749">
        <f t="shared" si="31"/>
        <v>14979</v>
      </c>
      <c r="H81" s="750">
        <f t="shared" si="31"/>
        <v>1</v>
      </c>
      <c r="I81" s="749">
        <f t="shared" si="31"/>
        <v>15915</v>
      </c>
      <c r="J81" s="750">
        <f t="shared" si="31"/>
        <v>1</v>
      </c>
      <c r="K81" s="749">
        <f t="shared" si="31"/>
        <v>16738</v>
      </c>
      <c r="L81" s="750">
        <f t="shared" si="31"/>
        <v>1</v>
      </c>
      <c r="M81" s="749">
        <f t="shared" si="31"/>
        <v>15104</v>
      </c>
      <c r="N81" s="750">
        <f t="shared" si="31"/>
        <v>1</v>
      </c>
      <c r="O81" s="749">
        <f t="shared" si="31"/>
        <v>11219</v>
      </c>
      <c r="P81" s="715">
        <f t="shared" si="31"/>
        <v>1</v>
      </c>
      <c r="AU81" s="230"/>
    </row>
    <row r="82" spans="1:47" x14ac:dyDescent="0.35">
      <c r="B82" s="4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AU82" s="230"/>
    </row>
    <row r="83" spans="1:47" x14ac:dyDescent="0.35">
      <c r="AU83" s="230"/>
    </row>
    <row r="84" spans="1:47" x14ac:dyDescent="0.35">
      <c r="C84" s="641"/>
      <c r="AU84" s="230"/>
    </row>
    <row r="85" spans="1:47" x14ac:dyDescent="0.35">
      <c r="A85" s="379"/>
      <c r="B85" s="1097" t="s">
        <v>598</v>
      </c>
      <c r="C85" s="1097"/>
      <c r="D85" s="1097"/>
      <c r="E85" s="1097"/>
      <c r="F85" s="1097"/>
      <c r="G85" s="1097"/>
      <c r="H85" s="1097"/>
      <c r="I85" s="1097"/>
      <c r="J85" s="1097"/>
      <c r="K85" s="549"/>
      <c r="L85" s="549"/>
      <c r="M85" s="549"/>
      <c r="N85" s="549"/>
      <c r="O85" s="549"/>
      <c r="P85" s="549"/>
      <c r="Q85" s="549"/>
      <c r="R85" s="549"/>
      <c r="S85" s="549"/>
      <c r="T85" s="548"/>
      <c r="U85" s="548"/>
      <c r="V85" s="549"/>
      <c r="W85" s="1096"/>
      <c r="X85" s="1096"/>
      <c r="Y85" s="1096"/>
      <c r="Z85" s="1096"/>
      <c r="AA85" s="549"/>
      <c r="AB85" s="549"/>
      <c r="AC85" s="549"/>
      <c r="AD85" s="549"/>
      <c r="AE85" s="549"/>
      <c r="AF85" s="549"/>
      <c r="AG85" s="549"/>
      <c r="AH85" s="54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230"/>
    </row>
    <row r="86" spans="1:47" x14ac:dyDescent="0.35">
      <c r="A86" s="379"/>
      <c r="B86" s="1097"/>
      <c r="C86" s="1097"/>
      <c r="D86" s="1097"/>
      <c r="E86" s="1097"/>
      <c r="F86" s="1097"/>
      <c r="G86" s="1097"/>
      <c r="H86" s="1097"/>
      <c r="I86" s="1097"/>
      <c r="J86" s="1097"/>
      <c r="K86" s="549"/>
      <c r="L86" s="549"/>
      <c r="M86" s="549"/>
      <c r="N86" s="549"/>
      <c r="O86" s="549"/>
      <c r="P86" s="549"/>
      <c r="Q86" s="549"/>
      <c r="R86" s="549"/>
      <c r="S86" s="549"/>
      <c r="T86" s="548"/>
      <c r="U86" s="548"/>
      <c r="V86" s="549"/>
      <c r="W86" s="550"/>
      <c r="X86" s="550"/>
      <c r="Y86" s="550"/>
      <c r="Z86" s="550"/>
      <c r="AA86" s="549"/>
      <c r="AB86" s="549"/>
      <c r="AC86" s="549"/>
      <c r="AD86" s="549"/>
      <c r="AE86" s="549"/>
      <c r="AF86" s="549"/>
      <c r="AG86" s="549"/>
      <c r="AH86" s="54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230"/>
    </row>
    <row r="87" spans="1:47" x14ac:dyDescent="0.35">
      <c r="C87" s="3" t="s">
        <v>671</v>
      </c>
      <c r="AU87" s="230"/>
    </row>
    <row r="88" spans="1:47" x14ac:dyDescent="0.35">
      <c r="AU88" s="230"/>
    </row>
    <row r="89" spans="1:47" ht="15" thickBot="1" x14ac:dyDescent="0.4">
      <c r="AU89" s="230"/>
    </row>
    <row r="90" spans="1:47" ht="18.5" x14ac:dyDescent="0.45">
      <c r="B90" s="696" t="s">
        <v>358</v>
      </c>
      <c r="C90" s="1084">
        <v>2015</v>
      </c>
      <c r="D90" s="1085"/>
      <c r="E90" s="1094">
        <v>2016</v>
      </c>
      <c r="F90" s="1095"/>
      <c r="G90" s="1084">
        <v>2017</v>
      </c>
      <c r="H90" s="1085"/>
      <c r="I90" s="1094">
        <v>2018</v>
      </c>
      <c r="J90" s="1095"/>
      <c r="K90" s="1084">
        <v>2019</v>
      </c>
      <c r="L90" s="1085"/>
      <c r="M90" s="1084">
        <v>2020</v>
      </c>
      <c r="N90" s="1085"/>
      <c r="O90" s="1084">
        <v>2021</v>
      </c>
      <c r="P90" s="1085"/>
      <c r="AU90" s="230"/>
    </row>
    <row r="91" spans="1:47" ht="16" thickBot="1" x14ac:dyDescent="0.4">
      <c r="B91" s="538"/>
      <c r="C91" s="647" t="s">
        <v>3</v>
      </c>
      <c r="D91" s="648" t="s">
        <v>4</v>
      </c>
      <c r="E91" s="762" t="s">
        <v>3</v>
      </c>
      <c r="F91" s="763" t="s">
        <v>4</v>
      </c>
      <c r="G91" s="762" t="s">
        <v>3</v>
      </c>
      <c r="H91" s="763" t="s">
        <v>4</v>
      </c>
      <c r="I91" s="762" t="s">
        <v>3</v>
      </c>
      <c r="J91" s="763" t="s">
        <v>4</v>
      </c>
      <c r="K91" s="762" t="s">
        <v>3</v>
      </c>
      <c r="L91" s="763" t="s">
        <v>4</v>
      </c>
      <c r="M91" s="762" t="s">
        <v>3</v>
      </c>
      <c r="N91" s="763" t="s">
        <v>4</v>
      </c>
      <c r="O91" s="762" t="s">
        <v>3</v>
      </c>
      <c r="P91" s="763" t="s">
        <v>4</v>
      </c>
      <c r="AU91" s="230"/>
    </row>
    <row r="92" spans="1:47" x14ac:dyDescent="0.35">
      <c r="B92" s="702" t="s">
        <v>585</v>
      </c>
      <c r="C92" s="778">
        <v>15.6417780382081</v>
      </c>
      <c r="D92" s="779"/>
      <c r="E92" s="778">
        <v>16.580247095486101</v>
      </c>
      <c r="F92" s="779"/>
      <c r="G92" s="778">
        <v>17.206376129572401</v>
      </c>
      <c r="H92" s="779"/>
      <c r="I92" s="778">
        <v>17.078955290205101</v>
      </c>
      <c r="J92" s="779"/>
      <c r="K92" s="778">
        <v>16.690495185309501</v>
      </c>
      <c r="L92" s="779"/>
      <c r="M92" s="778">
        <v>15.185917874958299</v>
      </c>
      <c r="N92" s="779"/>
      <c r="O92" s="778">
        <v>17.182175855416698</v>
      </c>
      <c r="P92" s="779"/>
      <c r="AU92" s="230"/>
    </row>
    <row r="93" spans="1:47" hidden="1" x14ac:dyDescent="0.35">
      <c r="B93" s="703" t="s">
        <v>135</v>
      </c>
      <c r="C93" s="760">
        <v>11.479472328022</v>
      </c>
      <c r="D93" s="761"/>
      <c r="E93" s="760">
        <v>11.5575708907667</v>
      </c>
      <c r="F93" s="761"/>
      <c r="G93" s="760">
        <v>11.2659078442128</v>
      </c>
      <c r="H93" s="761"/>
      <c r="I93" s="760">
        <v>10.5563925402445</v>
      </c>
      <c r="J93" s="761"/>
      <c r="K93" s="760">
        <v>9.4816439928339395</v>
      </c>
      <c r="L93" s="761"/>
      <c r="M93" s="760">
        <v>4.39043917425</v>
      </c>
      <c r="N93" s="761"/>
      <c r="O93" s="760">
        <v>6.13093545876061</v>
      </c>
      <c r="P93" s="761"/>
      <c r="AU93" s="230"/>
    </row>
    <row r="94" spans="1:47" hidden="1" x14ac:dyDescent="0.35">
      <c r="B94" s="703" t="s">
        <v>138</v>
      </c>
      <c r="C94" s="760">
        <v>4.1623057101860796</v>
      </c>
      <c r="D94" s="761"/>
      <c r="E94" s="760">
        <v>5.0226762047194198</v>
      </c>
      <c r="F94" s="761"/>
      <c r="G94" s="760">
        <v>5.9404682853595796</v>
      </c>
      <c r="H94" s="761"/>
      <c r="I94" s="760">
        <v>6.5225627499605698</v>
      </c>
      <c r="J94" s="761"/>
      <c r="K94" s="760">
        <v>7.20885119247564</v>
      </c>
      <c r="L94" s="761"/>
      <c r="M94" s="760">
        <v>10.7954787007082</v>
      </c>
      <c r="N94" s="761"/>
      <c r="O94" s="760">
        <v>11.0512403966561</v>
      </c>
      <c r="P94" s="761"/>
      <c r="AU94" s="230"/>
    </row>
    <row r="95" spans="1:47" ht="15" thickBot="1" x14ac:dyDescent="0.4">
      <c r="B95" s="780" t="s">
        <v>586</v>
      </c>
      <c r="C95" s="781">
        <v>7</v>
      </c>
      <c r="D95" s="782"/>
      <c r="E95" s="781">
        <v>7</v>
      </c>
      <c r="F95" s="782"/>
      <c r="G95" s="781">
        <v>7</v>
      </c>
      <c r="H95" s="782"/>
      <c r="I95" s="781">
        <v>7</v>
      </c>
      <c r="J95" s="782"/>
      <c r="K95" s="781">
        <v>6</v>
      </c>
      <c r="L95" s="782"/>
      <c r="M95" s="781">
        <v>5</v>
      </c>
      <c r="N95" s="782"/>
      <c r="O95" s="781">
        <v>6</v>
      </c>
      <c r="P95" s="782"/>
      <c r="AU95" s="230"/>
    </row>
    <row r="96" spans="1:47" hidden="1" x14ac:dyDescent="0.35">
      <c r="B96" s="777" t="s">
        <v>135</v>
      </c>
      <c r="C96" s="764">
        <v>4</v>
      </c>
      <c r="D96" s="732"/>
      <c r="E96" s="764">
        <v>4</v>
      </c>
      <c r="F96" s="732"/>
      <c r="G96" s="764">
        <v>3</v>
      </c>
      <c r="H96" s="732"/>
      <c r="I96" s="764">
        <v>3</v>
      </c>
      <c r="J96" s="732"/>
      <c r="K96" s="764">
        <v>2</v>
      </c>
      <c r="L96" s="732"/>
      <c r="M96" s="764">
        <v>0</v>
      </c>
      <c r="N96" s="732"/>
      <c r="O96" s="764">
        <v>0</v>
      </c>
      <c r="P96" s="732"/>
      <c r="AU96" s="230"/>
    </row>
    <row r="97" spans="2:47" ht="15" hidden="1" thickBot="1" x14ac:dyDescent="0.4">
      <c r="B97" s="705" t="s">
        <v>138</v>
      </c>
      <c r="C97" s="755">
        <v>0</v>
      </c>
      <c r="D97" s="144"/>
      <c r="E97" s="755">
        <v>0</v>
      </c>
      <c r="F97" s="144"/>
      <c r="G97" s="755">
        <v>0</v>
      </c>
      <c r="H97" s="144"/>
      <c r="I97" s="755">
        <v>0</v>
      </c>
      <c r="J97" s="144"/>
      <c r="K97" s="755">
        <v>0</v>
      </c>
      <c r="L97" s="144"/>
      <c r="M97" s="755">
        <v>2</v>
      </c>
      <c r="N97" s="144"/>
      <c r="O97" s="755">
        <v>2</v>
      </c>
      <c r="P97" s="144"/>
      <c r="AU97" s="230"/>
    </row>
    <row r="98" spans="2:47" hidden="1" x14ac:dyDescent="0.35">
      <c r="B98" s="706" t="s">
        <v>578</v>
      </c>
      <c r="C98" s="336">
        <v>32731</v>
      </c>
      <c r="D98" s="281">
        <f t="shared" ref="D98:D105" si="32">C98/C$105</f>
        <v>0.24588883129371286</v>
      </c>
      <c r="E98" s="336">
        <v>34176</v>
      </c>
      <c r="F98" s="281">
        <f t="shared" ref="F98:F105" si="33">E98/E$105</f>
        <v>0.25178101770335282</v>
      </c>
      <c r="G98" s="336">
        <v>35253</v>
      </c>
      <c r="H98" s="281">
        <f t="shared" ref="H98:H105" si="34">G98/G$105</f>
        <v>0.25444611253861477</v>
      </c>
      <c r="I98" s="336">
        <v>36489</v>
      </c>
      <c r="J98" s="281">
        <f t="shared" ref="J98:J105" si="35">I98/I$105</f>
        <v>0.26152864781181462</v>
      </c>
      <c r="K98" s="336">
        <v>38808</v>
      </c>
      <c r="L98" s="281">
        <f t="shared" ref="L98:L105" si="36">K98/K$105</f>
        <v>0.27158212966073231</v>
      </c>
      <c r="M98" s="336">
        <v>40488</v>
      </c>
      <c r="N98" s="281">
        <f t="shared" ref="N98:N105" si="37">M98/M$105</f>
        <v>0.31410151977098705</v>
      </c>
      <c r="O98" s="336">
        <v>35022</v>
      </c>
      <c r="P98" s="281">
        <f t="shared" ref="P98:P105" si="38">O98/O$105</f>
        <v>0.29632449994923343</v>
      </c>
      <c r="AU98" s="230"/>
    </row>
    <row r="99" spans="2:47" x14ac:dyDescent="0.35">
      <c r="B99" s="707" t="s">
        <v>579</v>
      </c>
      <c r="C99" s="436">
        <v>27303</v>
      </c>
      <c r="D99" s="425">
        <f t="shared" si="32"/>
        <v>0.20511144666561493</v>
      </c>
      <c r="E99" s="436">
        <v>26882</v>
      </c>
      <c r="F99" s="425">
        <f t="shared" si="33"/>
        <v>0.19804474830002136</v>
      </c>
      <c r="G99" s="436">
        <v>27309</v>
      </c>
      <c r="H99" s="425">
        <f t="shared" si="34"/>
        <v>0.19710858330686837</v>
      </c>
      <c r="I99" s="436">
        <v>27114</v>
      </c>
      <c r="J99" s="425">
        <f t="shared" si="35"/>
        <v>0.19433494359312509</v>
      </c>
      <c r="K99" s="436">
        <v>27714</v>
      </c>
      <c r="L99" s="425">
        <f t="shared" si="36"/>
        <v>0.19394524689284515</v>
      </c>
      <c r="M99" s="436">
        <v>24573</v>
      </c>
      <c r="N99" s="425">
        <f t="shared" si="37"/>
        <v>0.19063467312123258</v>
      </c>
      <c r="O99" s="436">
        <v>20893</v>
      </c>
      <c r="P99" s="425">
        <f t="shared" si="38"/>
        <v>0.1767776762446272</v>
      </c>
      <c r="AU99" s="230"/>
    </row>
    <row r="100" spans="2:47" x14ac:dyDescent="0.35">
      <c r="B100" s="708" t="s">
        <v>580</v>
      </c>
      <c r="C100" s="336">
        <v>24139</v>
      </c>
      <c r="D100" s="281">
        <f t="shared" si="32"/>
        <v>0.18134216793250846</v>
      </c>
      <c r="E100" s="336">
        <v>23865</v>
      </c>
      <c r="F100" s="281">
        <f t="shared" si="33"/>
        <v>0.17581794204969906</v>
      </c>
      <c r="G100" s="336">
        <v>23605</v>
      </c>
      <c r="H100" s="281">
        <f t="shared" si="34"/>
        <v>0.17037416635389901</v>
      </c>
      <c r="I100" s="336">
        <v>23186</v>
      </c>
      <c r="J100" s="281">
        <f t="shared" si="35"/>
        <v>0.16618167744155043</v>
      </c>
      <c r="K100" s="336">
        <v>23637</v>
      </c>
      <c r="L100" s="281">
        <f t="shared" si="36"/>
        <v>0.16541400738998993</v>
      </c>
      <c r="M100" s="336">
        <v>19619</v>
      </c>
      <c r="N100" s="281">
        <f t="shared" si="37"/>
        <v>0.15220207756340137</v>
      </c>
      <c r="O100" s="336">
        <v>17680</v>
      </c>
      <c r="P100" s="281">
        <f t="shared" si="38"/>
        <v>0.14959217517852913</v>
      </c>
      <c r="AU100" s="230"/>
    </row>
    <row r="101" spans="2:47" x14ac:dyDescent="0.35">
      <c r="B101" s="707" t="s">
        <v>581</v>
      </c>
      <c r="C101" s="436">
        <v>21099</v>
      </c>
      <c r="D101" s="425">
        <f t="shared" si="32"/>
        <v>0.15850442856820895</v>
      </c>
      <c r="E101" s="436">
        <v>21124</v>
      </c>
      <c r="F101" s="425">
        <f t="shared" si="33"/>
        <v>0.15562447969234622</v>
      </c>
      <c r="G101" s="436">
        <v>21105</v>
      </c>
      <c r="H101" s="425">
        <f t="shared" si="34"/>
        <v>0.15232987845367671</v>
      </c>
      <c r="I101" s="436">
        <v>21496</v>
      </c>
      <c r="J101" s="425">
        <f t="shared" si="35"/>
        <v>0.15406889236106133</v>
      </c>
      <c r="K101" s="436">
        <v>21258</v>
      </c>
      <c r="L101" s="425">
        <f t="shared" si="36"/>
        <v>0.1487655357742694</v>
      </c>
      <c r="M101" s="436">
        <v>17671</v>
      </c>
      <c r="N101" s="425">
        <f t="shared" si="37"/>
        <v>0.13708970450190455</v>
      </c>
      <c r="O101" s="436">
        <v>16917</v>
      </c>
      <c r="P101" s="425">
        <f t="shared" si="38"/>
        <v>0.14313635902122043</v>
      </c>
      <c r="AU101" s="230"/>
    </row>
    <row r="102" spans="2:47" x14ac:dyDescent="0.35">
      <c r="B102" s="708" t="s">
        <v>582</v>
      </c>
      <c r="C102" s="336">
        <v>9694</v>
      </c>
      <c r="D102" s="281">
        <f t="shared" si="32"/>
        <v>7.2825343880762963E-2</v>
      </c>
      <c r="E102" s="336">
        <v>9926</v>
      </c>
      <c r="F102" s="281">
        <f t="shared" si="33"/>
        <v>7.3126708266721671E-2</v>
      </c>
      <c r="G102" s="336">
        <v>10262</v>
      </c>
      <c r="H102" s="281">
        <f t="shared" si="34"/>
        <v>7.4068192972832514E-2</v>
      </c>
      <c r="I102" s="336">
        <v>10118</v>
      </c>
      <c r="J102" s="281">
        <f t="shared" si="35"/>
        <v>7.2519029257034739E-2</v>
      </c>
      <c r="K102" s="336">
        <v>10298</v>
      </c>
      <c r="L102" s="281">
        <f t="shared" si="36"/>
        <v>7.2066397939760385E-2</v>
      </c>
      <c r="M102" s="336">
        <v>8875</v>
      </c>
      <c r="N102" s="281">
        <f t="shared" si="37"/>
        <v>6.8851288973708499E-2</v>
      </c>
      <c r="O102" s="336">
        <v>8638</v>
      </c>
      <c r="P102" s="281">
        <f t="shared" si="38"/>
        <v>7.3086946221274582E-2</v>
      </c>
      <c r="AU102" s="230"/>
    </row>
    <row r="103" spans="2:47" x14ac:dyDescent="0.35">
      <c r="B103" s="707" t="s">
        <v>583</v>
      </c>
      <c r="C103" s="436">
        <v>9007</v>
      </c>
      <c r="D103" s="425">
        <f t="shared" si="32"/>
        <v>6.7664315281001849E-2</v>
      </c>
      <c r="E103" s="436">
        <v>9610</v>
      </c>
      <c r="F103" s="425">
        <f t="shared" si="33"/>
        <v>7.0798676853031969E-2</v>
      </c>
      <c r="G103" s="436">
        <v>9948</v>
      </c>
      <c r="H103" s="425">
        <f t="shared" si="34"/>
        <v>7.1801830412564605E-2</v>
      </c>
      <c r="I103" s="436">
        <v>9850</v>
      </c>
      <c r="J103" s="425">
        <f t="shared" si="35"/>
        <v>7.0598185232436467E-2</v>
      </c>
      <c r="K103" s="436">
        <v>10034</v>
      </c>
      <c r="L103" s="425">
        <f t="shared" si="36"/>
        <v>7.0218900459075126E-2</v>
      </c>
      <c r="M103" s="436">
        <v>8685</v>
      </c>
      <c r="N103" s="425">
        <f t="shared" si="37"/>
        <v>6.7377289547792499E-2</v>
      </c>
      <c r="O103" s="436">
        <v>9092</v>
      </c>
      <c r="P103" s="425">
        <f t="shared" si="38"/>
        <v>7.6928283751311471E-2</v>
      </c>
      <c r="AU103" s="230"/>
    </row>
    <row r="104" spans="2:47" ht="15" thickBot="1" x14ac:dyDescent="0.4">
      <c r="B104" s="709" t="s">
        <v>584</v>
      </c>
      <c r="C104" s="785">
        <v>9140</v>
      </c>
      <c r="D104" s="710">
        <f t="shared" si="32"/>
        <v>6.8663466378189958E-2</v>
      </c>
      <c r="E104" s="785">
        <v>10154</v>
      </c>
      <c r="F104" s="710">
        <f t="shared" si="33"/>
        <v>7.4806427134826908E-2</v>
      </c>
      <c r="G104" s="785">
        <v>11066</v>
      </c>
      <c r="H104" s="710">
        <f t="shared" si="34"/>
        <v>7.987123596154401E-2</v>
      </c>
      <c r="I104" s="785">
        <v>11269</v>
      </c>
      <c r="J104" s="710">
        <f t="shared" si="35"/>
        <v>8.0768624302977307E-2</v>
      </c>
      <c r="K104" s="785">
        <v>11147</v>
      </c>
      <c r="L104" s="710">
        <f t="shared" si="36"/>
        <v>7.8007781883327729E-2</v>
      </c>
      <c r="M104" s="785">
        <v>8990</v>
      </c>
      <c r="N104" s="710">
        <f t="shared" si="37"/>
        <v>6.9743446520973459E-2</v>
      </c>
      <c r="O104" s="785">
        <v>9946</v>
      </c>
      <c r="P104" s="710">
        <f t="shared" si="38"/>
        <v>8.4154059633803777E-2</v>
      </c>
      <c r="AU104" s="230"/>
    </row>
    <row r="105" spans="2:47" ht="15" thickBot="1" x14ac:dyDescent="0.4">
      <c r="B105" s="711" t="s">
        <v>23</v>
      </c>
      <c r="C105" s="786">
        <v>133113</v>
      </c>
      <c r="D105" s="787">
        <f t="shared" si="32"/>
        <v>1</v>
      </c>
      <c r="E105" s="786">
        <v>135737</v>
      </c>
      <c r="F105" s="787">
        <f t="shared" si="33"/>
        <v>1</v>
      </c>
      <c r="G105" s="786">
        <v>138548</v>
      </c>
      <c r="H105" s="787">
        <f t="shared" si="34"/>
        <v>1</v>
      </c>
      <c r="I105" s="788">
        <v>139522</v>
      </c>
      <c r="J105" s="789">
        <f t="shared" si="35"/>
        <v>1</v>
      </c>
      <c r="K105" s="790">
        <v>142896</v>
      </c>
      <c r="L105" s="789">
        <f t="shared" si="36"/>
        <v>1</v>
      </c>
      <c r="M105" s="790">
        <v>128901</v>
      </c>
      <c r="N105" s="791">
        <f t="shared" si="37"/>
        <v>1</v>
      </c>
      <c r="O105" s="786">
        <v>118188</v>
      </c>
      <c r="P105" s="787">
        <f t="shared" si="38"/>
        <v>1</v>
      </c>
      <c r="AU105" s="230"/>
    </row>
    <row r="106" spans="2:47" x14ac:dyDescent="0.35">
      <c r="AU106" s="230"/>
    </row>
    <row r="107" spans="2:47" ht="15" thickBot="1" x14ac:dyDescent="0.4">
      <c r="B107" s="752"/>
      <c r="C107" s="752"/>
      <c r="AU107" s="230"/>
    </row>
    <row r="108" spans="2:47" ht="18.5" x14ac:dyDescent="0.45">
      <c r="B108" s="148" t="s">
        <v>135</v>
      </c>
      <c r="C108" s="1100">
        <v>2015</v>
      </c>
      <c r="D108" s="1101"/>
      <c r="E108" s="1100">
        <v>2016</v>
      </c>
      <c r="F108" s="1101"/>
      <c r="G108" s="1100">
        <v>2017</v>
      </c>
      <c r="H108" s="1101"/>
      <c r="I108" s="1100">
        <v>2018</v>
      </c>
      <c r="J108" s="1101"/>
      <c r="K108" s="1100">
        <v>2019</v>
      </c>
      <c r="L108" s="1101"/>
      <c r="M108" s="1100">
        <v>2020</v>
      </c>
      <c r="N108" s="1101"/>
      <c r="O108" s="1100">
        <v>2021</v>
      </c>
      <c r="P108" s="1101"/>
      <c r="AU108" s="230"/>
    </row>
    <row r="109" spans="2:47" ht="16" thickBot="1" x14ac:dyDescent="0.4">
      <c r="B109" s="538"/>
      <c r="C109" s="756" t="s">
        <v>3</v>
      </c>
      <c r="D109" s="757" t="s">
        <v>4</v>
      </c>
      <c r="E109" s="756" t="s">
        <v>3</v>
      </c>
      <c r="F109" s="757" t="s">
        <v>4</v>
      </c>
      <c r="G109" s="756" t="s">
        <v>3</v>
      </c>
      <c r="H109" s="757" t="s">
        <v>4</v>
      </c>
      <c r="I109" s="756" t="s">
        <v>3</v>
      </c>
      <c r="J109" s="757" t="s">
        <v>4</v>
      </c>
      <c r="K109" s="756" t="s">
        <v>3</v>
      </c>
      <c r="L109" s="757" t="s">
        <v>4</v>
      </c>
      <c r="M109" s="756" t="s">
        <v>3</v>
      </c>
      <c r="N109" s="757" t="s">
        <v>4</v>
      </c>
      <c r="O109" s="756" t="s">
        <v>3</v>
      </c>
      <c r="P109" s="757" t="s">
        <v>4</v>
      </c>
      <c r="AU109" s="230"/>
    </row>
    <row r="110" spans="2:47" x14ac:dyDescent="0.35">
      <c r="B110" s="716" t="s">
        <v>585</v>
      </c>
      <c r="C110" s="773">
        <v>14.2292219692341</v>
      </c>
      <c r="D110" s="774"/>
      <c r="E110" s="773">
        <v>14.650701566582599</v>
      </c>
      <c r="F110" s="774"/>
      <c r="G110" s="773">
        <v>14.724728170552201</v>
      </c>
      <c r="H110" s="774"/>
      <c r="I110" s="773">
        <v>14.5022091683652</v>
      </c>
      <c r="J110" s="774"/>
      <c r="K110" s="773">
        <v>13.7690362122955</v>
      </c>
      <c r="L110" s="774"/>
      <c r="M110" s="773">
        <v>9.4656825000663698</v>
      </c>
      <c r="N110" s="774"/>
      <c r="O110" s="773">
        <v>14.4269228582798</v>
      </c>
      <c r="P110" s="774"/>
      <c r="AU110" s="230"/>
    </row>
    <row r="111" spans="2:47" hidden="1" x14ac:dyDescent="0.35">
      <c r="B111" s="717" t="s">
        <v>130</v>
      </c>
      <c r="C111" s="758">
        <v>14.2292219692341</v>
      </c>
      <c r="D111" s="759"/>
      <c r="E111" s="758">
        <v>14.650701566582599</v>
      </c>
      <c r="F111" s="759"/>
      <c r="G111" s="758">
        <v>14.724728170552201</v>
      </c>
      <c r="H111" s="759"/>
      <c r="I111" s="758">
        <v>14.5022091683652</v>
      </c>
      <c r="J111" s="759"/>
      <c r="K111" s="758">
        <v>13.7690362122955</v>
      </c>
      <c r="L111" s="759"/>
      <c r="M111" s="758">
        <v>9.4656825000663698</v>
      </c>
      <c r="N111" s="759"/>
      <c r="O111" s="758">
        <v>14.4269228582798</v>
      </c>
      <c r="P111" s="759"/>
      <c r="AU111" s="230"/>
    </row>
    <row r="112" spans="2:47" hidden="1" x14ac:dyDescent="0.35">
      <c r="B112" s="717" t="s">
        <v>131</v>
      </c>
      <c r="C112" s="758">
        <v>0</v>
      </c>
      <c r="D112" s="759"/>
      <c r="E112" s="758">
        <v>0</v>
      </c>
      <c r="F112" s="759"/>
      <c r="G112" s="758">
        <v>0</v>
      </c>
      <c r="H112" s="759"/>
      <c r="I112" s="758">
        <v>0</v>
      </c>
      <c r="J112" s="759"/>
      <c r="K112" s="758">
        <v>0</v>
      </c>
      <c r="L112" s="759"/>
      <c r="M112" s="758">
        <v>0</v>
      </c>
      <c r="N112" s="759"/>
      <c r="O112" s="758">
        <v>0</v>
      </c>
      <c r="P112" s="759"/>
      <c r="AU112" s="230"/>
    </row>
    <row r="113" spans="2:47" ht="15" thickBot="1" x14ac:dyDescent="0.4">
      <c r="B113" s="746" t="s">
        <v>586</v>
      </c>
      <c r="C113" s="775">
        <v>6</v>
      </c>
      <c r="D113" s="776"/>
      <c r="E113" s="775">
        <v>6</v>
      </c>
      <c r="F113" s="776"/>
      <c r="G113" s="775">
        <v>6</v>
      </c>
      <c r="H113" s="776"/>
      <c r="I113" s="775">
        <v>6</v>
      </c>
      <c r="J113" s="776"/>
      <c r="K113" s="775">
        <v>5</v>
      </c>
      <c r="L113" s="776"/>
      <c r="M113" s="775">
        <v>4</v>
      </c>
      <c r="N113" s="776"/>
      <c r="O113" s="775">
        <v>6</v>
      </c>
      <c r="P113" s="776"/>
      <c r="AU113" s="230"/>
    </row>
    <row r="114" spans="2:47" hidden="1" x14ac:dyDescent="0.35">
      <c r="B114" s="730" t="s">
        <v>130</v>
      </c>
      <c r="C114" s="764">
        <v>6</v>
      </c>
      <c r="D114" s="732"/>
      <c r="E114" s="764">
        <v>6</v>
      </c>
      <c r="F114" s="732"/>
      <c r="G114" s="764">
        <v>6</v>
      </c>
      <c r="H114" s="732"/>
      <c r="I114" s="764">
        <v>6</v>
      </c>
      <c r="J114" s="732"/>
      <c r="K114" s="764">
        <v>5</v>
      </c>
      <c r="L114" s="732"/>
      <c r="M114" s="764">
        <v>4</v>
      </c>
      <c r="N114" s="732"/>
      <c r="O114" s="764">
        <v>6</v>
      </c>
      <c r="P114" s="732"/>
      <c r="AU114" s="230"/>
    </row>
    <row r="115" spans="2:47" hidden="1" x14ac:dyDescent="0.35">
      <c r="B115" s="142" t="s">
        <v>131</v>
      </c>
      <c r="C115" s="755">
        <v>0</v>
      </c>
      <c r="D115" s="144"/>
      <c r="E115" s="755">
        <v>0</v>
      </c>
      <c r="F115" s="144"/>
      <c r="G115" s="755">
        <v>0</v>
      </c>
      <c r="H115" s="144"/>
      <c r="I115" s="755">
        <v>0</v>
      </c>
      <c r="J115" s="144"/>
      <c r="K115" s="755">
        <v>0</v>
      </c>
      <c r="L115" s="144"/>
      <c r="M115" s="755">
        <v>0</v>
      </c>
      <c r="N115" s="144"/>
      <c r="O115" s="755">
        <v>0</v>
      </c>
      <c r="P115" s="144"/>
      <c r="AU115" s="230"/>
    </row>
    <row r="116" spans="2:47" x14ac:dyDescent="0.35">
      <c r="B116" s="708" t="s">
        <v>578</v>
      </c>
      <c r="C116" s="336">
        <v>21098</v>
      </c>
      <c r="D116" s="281">
        <f t="shared" ref="D116:D123" si="39">C116/C$123</f>
        <v>0.23433109346365302</v>
      </c>
      <c r="E116" s="336">
        <v>21546</v>
      </c>
      <c r="F116" s="281">
        <f t="shared" ref="F116:F123" si="40">E116/E$123</f>
        <v>0.2480058013052937</v>
      </c>
      <c r="G116" s="336">
        <v>21400</v>
      </c>
      <c r="H116" s="281">
        <f t="shared" ref="H116:H123" si="41">G116/G$123</f>
        <v>0.25402402544988367</v>
      </c>
      <c r="I116" s="336">
        <v>20600</v>
      </c>
      <c r="J116" s="281">
        <f t="shared" ref="J116:J123" si="42">I116/I$123</f>
        <v>0.26079580701110283</v>
      </c>
      <c r="K116" s="336">
        <v>20581</v>
      </c>
      <c r="L116" s="281">
        <f t="shared" ref="L116:L123" si="43">K116/K$123</f>
        <v>0.27541953269277092</v>
      </c>
      <c r="M116" s="336">
        <v>12459</v>
      </c>
      <c r="N116" s="281">
        <f t="shared" ref="N116:N123" si="44">M116/M$123</f>
        <v>0.33080211348007327</v>
      </c>
      <c r="O116" s="336">
        <v>9835</v>
      </c>
      <c r="P116" s="281">
        <f t="shared" ref="P116:P123" si="45">O116/O$123</f>
        <v>0.27954635893354557</v>
      </c>
      <c r="AU116" s="230"/>
    </row>
    <row r="117" spans="2:47" x14ac:dyDescent="0.35">
      <c r="B117" s="707" t="s">
        <v>579</v>
      </c>
      <c r="C117" s="436">
        <v>20389</v>
      </c>
      <c r="D117" s="425">
        <f t="shared" si="39"/>
        <v>0.22645637807519298</v>
      </c>
      <c r="E117" s="436">
        <v>19446</v>
      </c>
      <c r="F117" s="425">
        <f t="shared" si="40"/>
        <v>0.2238336959149142</v>
      </c>
      <c r="G117" s="436">
        <v>19006</v>
      </c>
      <c r="H117" s="425">
        <f t="shared" si="41"/>
        <v>0.22560657138787332</v>
      </c>
      <c r="I117" s="436">
        <v>17925</v>
      </c>
      <c r="J117" s="425">
        <f t="shared" si="42"/>
        <v>0.22693033207155427</v>
      </c>
      <c r="K117" s="436">
        <v>17147</v>
      </c>
      <c r="L117" s="425">
        <f t="shared" si="43"/>
        <v>0.22946497872226534</v>
      </c>
      <c r="M117" s="436">
        <v>9462</v>
      </c>
      <c r="N117" s="425">
        <f t="shared" si="44"/>
        <v>0.25122799564559384</v>
      </c>
      <c r="O117" s="436">
        <v>7658</v>
      </c>
      <c r="P117" s="425">
        <f t="shared" si="45"/>
        <v>0.21766812574612018</v>
      </c>
      <c r="AU117" s="230"/>
    </row>
    <row r="118" spans="2:47" x14ac:dyDescent="0.35">
      <c r="B118" s="708" t="s">
        <v>580</v>
      </c>
      <c r="C118" s="336">
        <v>17758</v>
      </c>
      <c r="D118" s="281">
        <f t="shared" si="39"/>
        <v>0.19723440884100626</v>
      </c>
      <c r="E118" s="336">
        <v>16497</v>
      </c>
      <c r="F118" s="281">
        <f t="shared" si="40"/>
        <v>0.18988915363099554</v>
      </c>
      <c r="G118" s="336">
        <v>15701</v>
      </c>
      <c r="H118" s="281">
        <f t="shared" si="41"/>
        <v>0.1863752908218983</v>
      </c>
      <c r="I118" s="336">
        <v>14453</v>
      </c>
      <c r="J118" s="281">
        <f t="shared" si="42"/>
        <v>0.18297484459861499</v>
      </c>
      <c r="K118" s="336">
        <v>13778</v>
      </c>
      <c r="L118" s="281">
        <f t="shared" si="43"/>
        <v>0.18438026925032786</v>
      </c>
      <c r="M118" s="336">
        <v>6826</v>
      </c>
      <c r="N118" s="281">
        <f t="shared" si="44"/>
        <v>0.18123888166104665</v>
      </c>
      <c r="O118" s="336">
        <v>6200</v>
      </c>
      <c r="P118" s="281">
        <f t="shared" si="45"/>
        <v>0.17622647944971861</v>
      </c>
      <c r="AU118" s="230"/>
    </row>
    <row r="119" spans="2:47" x14ac:dyDescent="0.35">
      <c r="B119" s="707" t="s">
        <v>581</v>
      </c>
      <c r="C119" s="436">
        <v>14250</v>
      </c>
      <c r="D119" s="425">
        <f t="shared" si="39"/>
        <v>0.15827178319542401</v>
      </c>
      <c r="E119" s="436">
        <v>13445</v>
      </c>
      <c r="F119" s="425">
        <f t="shared" si="40"/>
        <v>0.15475902713031067</v>
      </c>
      <c r="G119" s="436">
        <v>12773</v>
      </c>
      <c r="H119" s="425">
        <f t="shared" si="41"/>
        <v>0.15161910640520393</v>
      </c>
      <c r="I119" s="436">
        <v>11887</v>
      </c>
      <c r="J119" s="425">
        <f t="shared" si="42"/>
        <v>0.1504893086379116</v>
      </c>
      <c r="K119" s="436">
        <v>10621</v>
      </c>
      <c r="L119" s="425">
        <f t="shared" si="43"/>
        <v>0.14213259106602788</v>
      </c>
      <c r="M119" s="436">
        <v>4653</v>
      </c>
      <c r="N119" s="425">
        <f t="shared" si="44"/>
        <v>0.12354299976103869</v>
      </c>
      <c r="O119" s="436">
        <v>5099</v>
      </c>
      <c r="P119" s="425">
        <f t="shared" si="45"/>
        <v>0.14493206753453469</v>
      </c>
      <c r="AU119" s="230"/>
    </row>
    <row r="120" spans="2:47" x14ac:dyDescent="0.35">
      <c r="B120" s="708" t="s">
        <v>582</v>
      </c>
      <c r="C120" s="336">
        <v>6012</v>
      </c>
      <c r="D120" s="281">
        <f t="shared" si="39"/>
        <v>6.6774032320764148E-2</v>
      </c>
      <c r="E120" s="336">
        <v>5642</v>
      </c>
      <c r="F120" s="281">
        <f t="shared" si="40"/>
        <v>6.4942389815486265E-2</v>
      </c>
      <c r="G120" s="336">
        <v>5477</v>
      </c>
      <c r="H120" s="281">
        <f t="shared" si="41"/>
        <v>6.5013532120981904E-2</v>
      </c>
      <c r="I120" s="336">
        <v>4910</v>
      </c>
      <c r="J120" s="281">
        <f t="shared" si="42"/>
        <v>6.2160554001190041E-2</v>
      </c>
      <c r="K120" s="336">
        <v>4507</v>
      </c>
      <c r="L120" s="281">
        <f t="shared" si="43"/>
        <v>6.0313679308406712E-2</v>
      </c>
      <c r="M120" s="336">
        <v>1793</v>
      </c>
      <c r="N120" s="281">
        <f t="shared" si="44"/>
        <v>4.760640416323713E-2</v>
      </c>
      <c r="O120" s="336">
        <v>2156</v>
      </c>
      <c r="P120" s="281">
        <f t="shared" si="45"/>
        <v>6.1281337047353758E-2</v>
      </c>
      <c r="AU120" s="230"/>
    </row>
    <row r="121" spans="2:47" x14ac:dyDescent="0.35">
      <c r="B121" s="707" t="s">
        <v>583</v>
      </c>
      <c r="C121" s="436">
        <v>5336</v>
      </c>
      <c r="D121" s="425">
        <f t="shared" si="39"/>
        <v>5.9265841061809293E-2</v>
      </c>
      <c r="E121" s="436">
        <v>5097</v>
      </c>
      <c r="F121" s="425">
        <f t="shared" si="40"/>
        <v>5.8669152940363963E-2</v>
      </c>
      <c r="G121" s="436">
        <v>4796</v>
      </c>
      <c r="H121" s="425">
        <f t="shared" si="41"/>
        <v>5.6929870376525332E-2</v>
      </c>
      <c r="I121" s="436">
        <v>4423</v>
      </c>
      <c r="J121" s="425">
        <f t="shared" si="42"/>
        <v>5.599513856359746E-2</v>
      </c>
      <c r="K121" s="436">
        <v>3931</v>
      </c>
      <c r="L121" s="425">
        <f t="shared" si="43"/>
        <v>5.2605518828787841E-2</v>
      </c>
      <c r="M121" s="436">
        <v>1440</v>
      </c>
      <c r="N121" s="425">
        <f t="shared" si="44"/>
        <v>3.8233810370921065E-2</v>
      </c>
      <c r="O121" s="436">
        <v>2003</v>
      </c>
      <c r="P121" s="425">
        <f t="shared" si="45"/>
        <v>5.693252231254619E-2</v>
      </c>
      <c r="AU121" s="230"/>
    </row>
    <row r="122" spans="2:47" ht="15" thickBot="1" x14ac:dyDescent="0.4">
      <c r="B122" s="709" t="s">
        <v>584</v>
      </c>
      <c r="C122" s="785">
        <v>5192</v>
      </c>
      <c r="D122" s="710">
        <f t="shared" si="39"/>
        <v>5.7666463042150277E-2</v>
      </c>
      <c r="E122" s="785">
        <v>5204</v>
      </c>
      <c r="F122" s="710">
        <f t="shared" si="40"/>
        <v>5.9900779262635678E-2</v>
      </c>
      <c r="G122" s="785">
        <v>5091</v>
      </c>
      <c r="H122" s="710">
        <f t="shared" si="41"/>
        <v>6.0431603437633541E-2</v>
      </c>
      <c r="I122" s="785">
        <v>4791</v>
      </c>
      <c r="J122" s="710">
        <f t="shared" si="42"/>
        <v>6.0654015116028817E-2</v>
      </c>
      <c r="K122" s="785">
        <v>4161</v>
      </c>
      <c r="L122" s="710">
        <f t="shared" si="43"/>
        <v>5.5683430131413428E-2</v>
      </c>
      <c r="M122" s="785">
        <v>1030</v>
      </c>
      <c r="N122" s="710">
        <f t="shared" si="44"/>
        <v>2.734779491808937E-2</v>
      </c>
      <c r="O122" s="785">
        <v>2231</v>
      </c>
      <c r="P122" s="710">
        <f t="shared" si="45"/>
        <v>6.3413108976181007E-2</v>
      </c>
      <c r="AU122" s="230"/>
    </row>
    <row r="123" spans="2:47" ht="15" thickBot="1" x14ac:dyDescent="0.4">
      <c r="B123" s="711" t="s">
        <v>23</v>
      </c>
      <c r="C123" s="786">
        <v>90035</v>
      </c>
      <c r="D123" s="787">
        <f t="shared" si="39"/>
        <v>1</v>
      </c>
      <c r="E123" s="786">
        <v>86877</v>
      </c>
      <c r="F123" s="787">
        <f t="shared" si="40"/>
        <v>1</v>
      </c>
      <c r="G123" s="786">
        <v>84244</v>
      </c>
      <c r="H123" s="787">
        <f t="shared" si="41"/>
        <v>1</v>
      </c>
      <c r="I123" s="786">
        <v>78989</v>
      </c>
      <c r="J123" s="787">
        <f t="shared" si="42"/>
        <v>1</v>
      </c>
      <c r="K123" s="786">
        <v>74726</v>
      </c>
      <c r="L123" s="787">
        <f t="shared" si="43"/>
        <v>1</v>
      </c>
      <c r="M123" s="786">
        <v>37663</v>
      </c>
      <c r="N123" s="787">
        <f t="shared" si="44"/>
        <v>1</v>
      </c>
      <c r="O123" s="786">
        <v>35182</v>
      </c>
      <c r="P123" s="787">
        <f t="shared" si="45"/>
        <v>1</v>
      </c>
      <c r="AU123" s="230"/>
    </row>
    <row r="124" spans="2:47" x14ac:dyDescent="0.35">
      <c r="AU124" s="230"/>
    </row>
    <row r="125" spans="2:47" ht="15" thickBot="1" x14ac:dyDescent="0.4">
      <c r="B125" s="752"/>
      <c r="C125" s="752"/>
      <c r="AU125" s="230"/>
    </row>
    <row r="126" spans="2:47" ht="18.5" x14ac:dyDescent="0.45">
      <c r="B126" s="342" t="s">
        <v>138</v>
      </c>
      <c r="C126" s="1086">
        <v>2015</v>
      </c>
      <c r="D126" s="1087"/>
      <c r="E126" s="1092">
        <v>2016</v>
      </c>
      <c r="F126" s="1093"/>
      <c r="G126" s="1086">
        <v>2017</v>
      </c>
      <c r="H126" s="1087"/>
      <c r="I126" s="1092">
        <v>2018</v>
      </c>
      <c r="J126" s="1093"/>
      <c r="K126" s="1086">
        <v>2019</v>
      </c>
      <c r="L126" s="1087"/>
      <c r="M126" s="1086">
        <v>2020</v>
      </c>
      <c r="N126" s="1087"/>
      <c r="O126" s="1086">
        <v>2021</v>
      </c>
      <c r="P126" s="1087"/>
      <c r="AU126" s="230"/>
    </row>
    <row r="127" spans="2:47" ht="16" thickBot="1" x14ac:dyDescent="0.4">
      <c r="B127" s="538"/>
      <c r="C127" s="583" t="s">
        <v>3</v>
      </c>
      <c r="D127" s="584" t="s">
        <v>4</v>
      </c>
      <c r="E127" s="583" t="s">
        <v>3</v>
      </c>
      <c r="F127" s="584" t="s">
        <v>4</v>
      </c>
      <c r="G127" s="583" t="s">
        <v>3</v>
      </c>
      <c r="H127" s="584" t="s">
        <v>4</v>
      </c>
      <c r="I127" s="583" t="s">
        <v>3</v>
      </c>
      <c r="J127" s="584" t="s">
        <v>4</v>
      </c>
      <c r="K127" s="583" t="s">
        <v>3</v>
      </c>
      <c r="L127" s="584" t="s">
        <v>4</v>
      </c>
      <c r="M127" s="583" t="s">
        <v>3</v>
      </c>
      <c r="N127" s="584" t="s">
        <v>4</v>
      </c>
      <c r="O127" s="583" t="s">
        <v>3</v>
      </c>
      <c r="P127" s="584" t="s">
        <v>4</v>
      </c>
      <c r="AU127" s="230"/>
    </row>
    <row r="128" spans="2:47" x14ac:dyDescent="0.35">
      <c r="B128" s="724" t="s">
        <v>585</v>
      </c>
      <c r="C128" s="769">
        <v>14.657550799758299</v>
      </c>
      <c r="D128" s="770"/>
      <c r="E128" s="769">
        <v>16.012737766910199</v>
      </c>
      <c r="F128" s="770"/>
      <c r="G128" s="769">
        <v>17.444628099173499</v>
      </c>
      <c r="H128" s="770"/>
      <c r="I128" s="769">
        <v>17.038549464341699</v>
      </c>
      <c r="J128" s="770"/>
      <c r="K128" s="769">
        <v>16.9104448592316</v>
      </c>
      <c r="L128" s="770"/>
      <c r="M128" s="769">
        <v>15.8476633304436</v>
      </c>
      <c r="N128" s="770"/>
      <c r="O128" s="769">
        <v>16.4581191580648</v>
      </c>
      <c r="P128" s="770"/>
      <c r="AU128" s="230"/>
    </row>
    <row r="129" spans="2:47" hidden="1" x14ac:dyDescent="0.35">
      <c r="B129" s="725" t="s">
        <v>130</v>
      </c>
      <c r="C129" s="337">
        <v>0</v>
      </c>
      <c r="D129" s="338"/>
      <c r="E129" s="337">
        <v>0</v>
      </c>
      <c r="F129" s="338"/>
      <c r="G129" s="337">
        <v>0</v>
      </c>
      <c r="H129" s="338"/>
      <c r="I129" s="337">
        <v>0</v>
      </c>
      <c r="J129" s="338"/>
      <c r="K129" s="337">
        <v>0</v>
      </c>
      <c r="L129" s="338"/>
      <c r="M129" s="337">
        <v>0</v>
      </c>
      <c r="N129" s="338"/>
      <c r="O129" s="337">
        <v>0</v>
      </c>
      <c r="P129" s="338"/>
      <c r="AU129" s="230"/>
    </row>
    <row r="130" spans="2:47" hidden="1" x14ac:dyDescent="0.35">
      <c r="B130" s="725" t="s">
        <v>131</v>
      </c>
      <c r="C130" s="337">
        <v>14.657550799758299</v>
      </c>
      <c r="D130" s="338"/>
      <c r="E130" s="337">
        <v>16.012737766910199</v>
      </c>
      <c r="F130" s="338"/>
      <c r="G130" s="337">
        <v>17.444628099173499</v>
      </c>
      <c r="H130" s="338"/>
      <c r="I130" s="337">
        <v>17.038549464341699</v>
      </c>
      <c r="J130" s="338"/>
      <c r="K130" s="337">
        <v>16.9104448592316</v>
      </c>
      <c r="L130" s="338"/>
      <c r="M130" s="337">
        <v>15.8476633304436</v>
      </c>
      <c r="N130" s="338"/>
      <c r="O130" s="337">
        <v>16.4581191580648</v>
      </c>
      <c r="P130" s="338"/>
      <c r="AU130" s="230"/>
    </row>
    <row r="131" spans="2:47" ht="15" thickBot="1" x14ac:dyDescent="0.4">
      <c r="B131" s="741" t="s">
        <v>586</v>
      </c>
      <c r="C131" s="771">
        <v>5</v>
      </c>
      <c r="D131" s="772"/>
      <c r="E131" s="771">
        <v>5</v>
      </c>
      <c r="F131" s="772"/>
      <c r="G131" s="771">
        <v>5</v>
      </c>
      <c r="H131" s="772"/>
      <c r="I131" s="771">
        <v>5</v>
      </c>
      <c r="J131" s="772"/>
      <c r="K131" s="771">
        <v>5</v>
      </c>
      <c r="L131" s="772"/>
      <c r="M131" s="771">
        <v>5</v>
      </c>
      <c r="N131" s="772"/>
      <c r="O131" s="771">
        <v>5</v>
      </c>
      <c r="P131" s="772"/>
      <c r="AU131" s="230"/>
    </row>
    <row r="132" spans="2:47" hidden="1" x14ac:dyDescent="0.35">
      <c r="B132" s="730" t="s">
        <v>130</v>
      </c>
      <c r="C132" s="764">
        <v>0</v>
      </c>
      <c r="D132" s="732"/>
      <c r="E132" s="764">
        <v>0</v>
      </c>
      <c r="F132" s="732"/>
      <c r="G132" s="764">
        <v>0</v>
      </c>
      <c r="H132" s="732"/>
      <c r="I132" s="764">
        <v>0</v>
      </c>
      <c r="J132" s="732"/>
      <c r="K132" s="764">
        <v>0</v>
      </c>
      <c r="L132" s="732"/>
      <c r="M132" s="764">
        <v>0</v>
      </c>
      <c r="N132" s="732"/>
      <c r="O132" s="764">
        <v>0</v>
      </c>
      <c r="P132" s="732"/>
      <c r="AU132" s="230"/>
    </row>
    <row r="133" spans="2:47" hidden="1" x14ac:dyDescent="0.35">
      <c r="B133" s="142" t="s">
        <v>131</v>
      </c>
      <c r="C133" s="755">
        <v>5</v>
      </c>
      <c r="D133" s="144"/>
      <c r="E133" s="755">
        <v>5</v>
      </c>
      <c r="F133" s="144"/>
      <c r="G133" s="755">
        <v>5</v>
      </c>
      <c r="H133" s="144"/>
      <c r="I133" s="755">
        <v>5</v>
      </c>
      <c r="J133" s="144"/>
      <c r="K133" s="755">
        <v>5</v>
      </c>
      <c r="L133" s="144"/>
      <c r="M133" s="755">
        <v>5</v>
      </c>
      <c r="N133" s="144"/>
      <c r="O133" s="755">
        <v>5</v>
      </c>
      <c r="P133" s="144"/>
      <c r="AU133" s="230"/>
    </row>
    <row r="134" spans="2:47" x14ac:dyDescent="0.35">
      <c r="B134" s="708" t="s">
        <v>578</v>
      </c>
      <c r="C134" s="336">
        <v>11246</v>
      </c>
      <c r="D134" s="281">
        <f t="shared" ref="D134:D141" si="46">C134/C$141</f>
        <v>0.35761757878334977</v>
      </c>
      <c r="E134" s="336">
        <v>12165</v>
      </c>
      <c r="F134" s="281">
        <f t="shared" ref="F134:F141" si="47">E134/E$141</f>
        <v>0.34588155014074096</v>
      </c>
      <c r="G134" s="336">
        <v>13337</v>
      </c>
      <c r="H134" s="281">
        <f t="shared" ref="H134:H141" si="48">G134/G$141</f>
        <v>0.33914812460267008</v>
      </c>
      <c r="I134" s="336">
        <v>15292</v>
      </c>
      <c r="J134" s="281">
        <f t="shared" ref="J134:J141" si="49">I134/I$141</f>
        <v>0.3427316329732395</v>
      </c>
      <c r="K134" s="336">
        <v>17573</v>
      </c>
      <c r="L134" s="281">
        <f t="shared" ref="L134:L141" si="50">K134/K$141</f>
        <v>0.34167444392596047</v>
      </c>
      <c r="M134" s="336">
        <v>27350</v>
      </c>
      <c r="N134" s="281">
        <f t="shared" ref="N134:N141" si="51">M134/M$141</f>
        <v>0.35923503296818765</v>
      </c>
      <c r="O134" s="336">
        <v>24733</v>
      </c>
      <c r="P134" s="281">
        <f t="shared" ref="P134:P141" si="52">O134/O$141</f>
        <v>0.34453313273991115</v>
      </c>
      <c r="AU134" s="230"/>
    </row>
    <row r="135" spans="2:47" x14ac:dyDescent="0.35">
      <c r="B135" s="707" t="s">
        <v>579</v>
      </c>
      <c r="C135" s="436">
        <v>5504</v>
      </c>
      <c r="D135" s="425">
        <f t="shared" si="46"/>
        <v>0.17502464464018824</v>
      </c>
      <c r="E135" s="436">
        <v>5735</v>
      </c>
      <c r="F135" s="425">
        <f t="shared" si="47"/>
        <v>0.1630604759603082</v>
      </c>
      <c r="G135" s="436">
        <v>6375</v>
      </c>
      <c r="H135" s="425">
        <f t="shared" si="48"/>
        <v>0.16211061665607121</v>
      </c>
      <c r="I135" s="436">
        <v>7143</v>
      </c>
      <c r="J135" s="425">
        <f t="shared" si="49"/>
        <v>0.16009233941458603</v>
      </c>
      <c r="K135" s="436">
        <v>8312</v>
      </c>
      <c r="L135" s="425">
        <f t="shared" si="50"/>
        <v>0.16161144812568051</v>
      </c>
      <c r="M135" s="436">
        <v>12850</v>
      </c>
      <c r="N135" s="425">
        <f t="shared" si="51"/>
        <v>0.16878135918249401</v>
      </c>
      <c r="O135" s="436">
        <v>11710</v>
      </c>
      <c r="P135" s="425">
        <f t="shared" si="52"/>
        <v>0.16312145653112681</v>
      </c>
      <c r="AU135" s="230"/>
    </row>
    <row r="136" spans="2:47" x14ac:dyDescent="0.35">
      <c r="B136" s="708" t="s">
        <v>580</v>
      </c>
      <c r="C136" s="336">
        <v>4306</v>
      </c>
      <c r="D136" s="281">
        <f t="shared" si="46"/>
        <v>0.13692880083950773</v>
      </c>
      <c r="E136" s="336">
        <v>4884</v>
      </c>
      <c r="F136" s="281">
        <f t="shared" si="47"/>
        <v>0.1388644053339399</v>
      </c>
      <c r="G136" s="336">
        <v>5185</v>
      </c>
      <c r="H136" s="281">
        <f t="shared" si="48"/>
        <v>0.13184996821360459</v>
      </c>
      <c r="I136" s="336">
        <v>5909</v>
      </c>
      <c r="J136" s="281">
        <f t="shared" si="49"/>
        <v>0.1324353399973105</v>
      </c>
      <c r="K136" s="336">
        <v>6781</v>
      </c>
      <c r="L136" s="281">
        <f t="shared" si="50"/>
        <v>0.13184398817856588</v>
      </c>
      <c r="M136" s="336">
        <v>9841</v>
      </c>
      <c r="N136" s="281">
        <f t="shared" si="51"/>
        <v>0.1292589381879318</v>
      </c>
      <c r="O136" s="336">
        <v>9409</v>
      </c>
      <c r="P136" s="281">
        <f t="shared" si="52"/>
        <v>0.13106829927424185</v>
      </c>
      <c r="AU136" s="230"/>
    </row>
    <row r="137" spans="2:47" x14ac:dyDescent="0.35">
      <c r="B137" s="707" t="s">
        <v>581</v>
      </c>
      <c r="C137" s="436">
        <v>4132</v>
      </c>
      <c r="D137" s="425">
        <f t="shared" si="46"/>
        <v>0.13139568162304829</v>
      </c>
      <c r="E137" s="436">
        <v>4634</v>
      </c>
      <c r="F137" s="425">
        <f t="shared" si="47"/>
        <v>0.13175627647777999</v>
      </c>
      <c r="G137" s="436">
        <v>5143</v>
      </c>
      <c r="H137" s="425">
        <f t="shared" si="48"/>
        <v>0.13078194532739987</v>
      </c>
      <c r="I137" s="436">
        <v>6015</v>
      </c>
      <c r="J137" s="425">
        <f t="shared" si="49"/>
        <v>0.1348110627997669</v>
      </c>
      <c r="K137" s="436">
        <v>6864</v>
      </c>
      <c r="L137" s="425">
        <f t="shared" si="50"/>
        <v>0.13345776948203453</v>
      </c>
      <c r="M137" s="436">
        <v>9616</v>
      </c>
      <c r="N137" s="425">
        <f t="shared" si="51"/>
        <v>0.12630362256022276</v>
      </c>
      <c r="O137" s="436">
        <v>9451</v>
      </c>
      <c r="P137" s="425">
        <f t="shared" si="52"/>
        <v>0.13165336342234665</v>
      </c>
      <c r="AU137" s="230"/>
    </row>
    <row r="138" spans="2:47" x14ac:dyDescent="0.35">
      <c r="B138" s="708" t="s">
        <v>582</v>
      </c>
      <c r="C138" s="336">
        <v>2142</v>
      </c>
      <c r="D138" s="281">
        <f t="shared" si="46"/>
        <v>6.8114605526759311E-2</v>
      </c>
      <c r="E138" s="336">
        <v>2502</v>
      </c>
      <c r="F138" s="281">
        <f t="shared" si="47"/>
        <v>7.1138153592448322E-2</v>
      </c>
      <c r="G138" s="336">
        <v>2793</v>
      </c>
      <c r="H138" s="281">
        <f t="shared" si="48"/>
        <v>7.102352193261284E-2</v>
      </c>
      <c r="I138" s="336">
        <v>3126</v>
      </c>
      <c r="J138" s="281">
        <f t="shared" si="49"/>
        <v>7.0061410193195575E-2</v>
      </c>
      <c r="K138" s="336">
        <v>3678</v>
      </c>
      <c r="L138" s="281">
        <f t="shared" si="50"/>
        <v>7.1511899206719548E-2</v>
      </c>
      <c r="M138" s="336">
        <v>5181</v>
      </c>
      <c r="N138" s="281">
        <f t="shared" si="51"/>
        <v>6.8051067854046812E-2</v>
      </c>
      <c r="O138" s="336">
        <v>5124</v>
      </c>
      <c r="P138" s="281">
        <f t="shared" si="52"/>
        <v>7.1377826068786829E-2</v>
      </c>
      <c r="AU138" s="230"/>
    </row>
    <row r="139" spans="2:47" x14ac:dyDescent="0.35">
      <c r="B139" s="707" t="s">
        <v>583</v>
      </c>
      <c r="C139" s="436">
        <v>2054</v>
      </c>
      <c r="D139" s="425">
        <f t="shared" si="46"/>
        <v>6.5316246382802812E-2</v>
      </c>
      <c r="E139" s="436">
        <v>2587</v>
      </c>
      <c r="F139" s="425">
        <f t="shared" si="47"/>
        <v>7.3554917403542697E-2</v>
      </c>
      <c r="G139" s="436">
        <v>3089</v>
      </c>
      <c r="H139" s="425">
        <f t="shared" si="48"/>
        <v>7.8550540368722194E-2</v>
      </c>
      <c r="I139" s="436">
        <v>3320</v>
      </c>
      <c r="J139" s="425">
        <f t="shared" si="49"/>
        <v>7.4409431171276172E-2</v>
      </c>
      <c r="K139" s="436">
        <v>3869</v>
      </c>
      <c r="L139" s="425">
        <f t="shared" si="50"/>
        <v>7.522554051952092E-2</v>
      </c>
      <c r="M139" s="436">
        <v>5403</v>
      </c>
      <c r="N139" s="425">
        <f t="shared" si="51"/>
        <v>7.0966979273386396E-2</v>
      </c>
      <c r="O139" s="436">
        <v>5587</v>
      </c>
      <c r="P139" s="425">
        <f t="shared" si="52"/>
        <v>7.7827461796704134E-2</v>
      </c>
      <c r="AU139" s="230"/>
    </row>
    <row r="140" spans="2:47" ht="15" thickBot="1" x14ac:dyDescent="0.4">
      <c r="B140" s="709" t="s">
        <v>584</v>
      </c>
      <c r="C140" s="785">
        <v>2063</v>
      </c>
      <c r="D140" s="710">
        <f t="shared" si="46"/>
        <v>6.5602442204343817E-2</v>
      </c>
      <c r="E140" s="785">
        <v>2664</v>
      </c>
      <c r="F140" s="710">
        <f t="shared" si="47"/>
        <v>7.5744221091239947E-2</v>
      </c>
      <c r="G140" s="785">
        <v>3403</v>
      </c>
      <c r="H140" s="710">
        <f t="shared" si="48"/>
        <v>8.6535282898919264E-2</v>
      </c>
      <c r="I140" s="785">
        <v>3813</v>
      </c>
      <c r="J140" s="710">
        <f t="shared" si="49"/>
        <v>8.5458783450625311E-2</v>
      </c>
      <c r="K140" s="785">
        <v>4355</v>
      </c>
      <c r="L140" s="710">
        <f t="shared" si="50"/>
        <v>8.4674910561518116E-2</v>
      </c>
      <c r="M140" s="785">
        <v>5893</v>
      </c>
      <c r="N140" s="710">
        <f t="shared" si="51"/>
        <v>7.7402999973730527E-2</v>
      </c>
      <c r="O140" s="785">
        <v>5773</v>
      </c>
      <c r="P140" s="710">
        <f t="shared" si="52"/>
        <v>8.0418460166882588E-2</v>
      </c>
      <c r="AU140" s="230"/>
    </row>
    <row r="141" spans="2:47" ht="15" thickBot="1" x14ac:dyDescent="0.4">
      <c r="B141" s="711" t="s">
        <v>23</v>
      </c>
      <c r="C141" s="786">
        <v>31447</v>
      </c>
      <c r="D141" s="787">
        <f t="shared" si="46"/>
        <v>1</v>
      </c>
      <c r="E141" s="786">
        <v>35171</v>
      </c>
      <c r="F141" s="787">
        <f t="shared" si="47"/>
        <v>1</v>
      </c>
      <c r="G141" s="786">
        <v>39325</v>
      </c>
      <c r="H141" s="787">
        <f t="shared" si="48"/>
        <v>1</v>
      </c>
      <c r="I141" s="786">
        <v>44618</v>
      </c>
      <c r="J141" s="787">
        <f t="shared" si="49"/>
        <v>1</v>
      </c>
      <c r="K141" s="786">
        <v>51432</v>
      </c>
      <c r="L141" s="787">
        <f t="shared" si="50"/>
        <v>1</v>
      </c>
      <c r="M141" s="786">
        <v>76134</v>
      </c>
      <c r="N141" s="787">
        <f t="shared" si="51"/>
        <v>1</v>
      </c>
      <c r="O141" s="786">
        <v>71787</v>
      </c>
      <c r="P141" s="787">
        <f t="shared" si="52"/>
        <v>1</v>
      </c>
      <c r="AU141" s="230"/>
    </row>
    <row r="142" spans="2:47" x14ac:dyDescent="0.35">
      <c r="B142" s="43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AU142" s="230"/>
    </row>
    <row r="143" spans="2:47" x14ac:dyDescent="0.35">
      <c r="AU143" s="230"/>
    </row>
    <row r="144" spans="2:47" ht="15" thickBot="1" x14ac:dyDescent="0.4">
      <c r="B144" s="752"/>
      <c r="C144" s="752"/>
      <c r="AU144" s="230"/>
    </row>
    <row r="145" spans="2:47" ht="18.5" x14ac:dyDescent="0.45">
      <c r="B145" s="138" t="s">
        <v>25</v>
      </c>
      <c r="C145" s="1088">
        <v>2015</v>
      </c>
      <c r="D145" s="1089"/>
      <c r="E145" s="1090">
        <v>2016</v>
      </c>
      <c r="F145" s="1091"/>
      <c r="G145" s="1088">
        <v>2017</v>
      </c>
      <c r="H145" s="1089"/>
      <c r="I145" s="1090">
        <v>2018</v>
      </c>
      <c r="J145" s="1091"/>
      <c r="K145" s="1088">
        <v>2019</v>
      </c>
      <c r="L145" s="1089"/>
      <c r="M145" s="1088">
        <v>2020</v>
      </c>
      <c r="N145" s="1089"/>
      <c r="O145" s="1088">
        <v>2021</v>
      </c>
      <c r="P145" s="1089"/>
      <c r="AU145" s="230"/>
    </row>
    <row r="146" spans="2:47" ht="16" thickBot="1" x14ac:dyDescent="0.4">
      <c r="B146" s="538"/>
      <c r="C146" s="602" t="s">
        <v>3</v>
      </c>
      <c r="D146" s="603" t="s">
        <v>4</v>
      </c>
      <c r="E146" s="602" t="s">
        <v>3</v>
      </c>
      <c r="F146" s="603" t="s">
        <v>4</v>
      </c>
      <c r="G146" s="602" t="s">
        <v>3</v>
      </c>
      <c r="H146" s="603" t="s">
        <v>4</v>
      </c>
      <c r="I146" s="602" t="s">
        <v>3</v>
      </c>
      <c r="J146" s="603" t="s">
        <v>4</v>
      </c>
      <c r="K146" s="602" t="s">
        <v>3</v>
      </c>
      <c r="L146" s="603" t="s">
        <v>4</v>
      </c>
      <c r="M146" s="602" t="s">
        <v>3</v>
      </c>
      <c r="N146" s="603" t="s">
        <v>4</v>
      </c>
      <c r="O146" s="602" t="s">
        <v>3</v>
      </c>
      <c r="P146" s="603" t="s">
        <v>4</v>
      </c>
      <c r="AU146" s="230"/>
    </row>
    <row r="147" spans="2:47" x14ac:dyDescent="0.35">
      <c r="B147" s="726" t="s">
        <v>585</v>
      </c>
      <c r="C147" s="765">
        <v>29.237382856160199</v>
      </c>
      <c r="D147" s="766"/>
      <c r="E147" s="765">
        <v>30.284169771349202</v>
      </c>
      <c r="F147" s="766"/>
      <c r="G147" s="765">
        <v>30.5380198945189</v>
      </c>
      <c r="H147" s="766"/>
      <c r="I147" s="765">
        <v>29.981087024819299</v>
      </c>
      <c r="J147" s="766"/>
      <c r="K147" s="765">
        <v>29.057354522642999</v>
      </c>
      <c r="L147" s="766"/>
      <c r="M147" s="765">
        <v>26.114141949152501</v>
      </c>
      <c r="N147" s="766"/>
      <c r="O147" s="765">
        <v>30.455477315268698</v>
      </c>
      <c r="P147" s="766"/>
      <c r="AU147" s="230"/>
    </row>
    <row r="148" spans="2:47" hidden="1" x14ac:dyDescent="0.35">
      <c r="B148" s="727" t="s">
        <v>130</v>
      </c>
      <c r="C148" s="340">
        <v>21.231106525664099</v>
      </c>
      <c r="D148" s="341"/>
      <c r="E148" s="340">
        <v>21.621813134633602</v>
      </c>
      <c r="F148" s="341"/>
      <c r="G148" s="340">
        <v>21.389879164163101</v>
      </c>
      <c r="H148" s="341"/>
      <c r="I148" s="340">
        <v>20.567640590637701</v>
      </c>
      <c r="J148" s="341"/>
      <c r="K148" s="340">
        <v>19.475684072171099</v>
      </c>
      <c r="L148" s="341"/>
      <c r="M148" s="340">
        <v>13.865598516949101</v>
      </c>
      <c r="N148" s="341"/>
      <c r="O148" s="340">
        <v>19.3453070683661</v>
      </c>
      <c r="P148" s="341"/>
      <c r="AU148" s="230"/>
    </row>
    <row r="149" spans="2:47" hidden="1" x14ac:dyDescent="0.35">
      <c r="B149" s="727" t="s">
        <v>131</v>
      </c>
      <c r="C149" s="340">
        <v>8.00627633049608</v>
      </c>
      <c r="D149" s="341"/>
      <c r="E149" s="340">
        <v>8.6623566367156108</v>
      </c>
      <c r="F149" s="341"/>
      <c r="G149" s="340">
        <v>9.1481407303558306</v>
      </c>
      <c r="H149" s="341"/>
      <c r="I149" s="340">
        <v>9.41344643418158</v>
      </c>
      <c r="J149" s="341"/>
      <c r="K149" s="340">
        <v>9.5816704504719699</v>
      </c>
      <c r="L149" s="341"/>
      <c r="M149" s="340">
        <v>12.2485434322033</v>
      </c>
      <c r="N149" s="341"/>
      <c r="O149" s="340">
        <v>11.1101702469025</v>
      </c>
      <c r="P149" s="341"/>
      <c r="AU149" s="230"/>
    </row>
    <row r="150" spans="2:47" ht="15" thickBot="1" x14ac:dyDescent="0.4">
      <c r="B150" s="735" t="s">
        <v>586</v>
      </c>
      <c r="C150" s="767">
        <v>17</v>
      </c>
      <c r="D150" s="768"/>
      <c r="E150" s="767">
        <v>17</v>
      </c>
      <c r="F150" s="768"/>
      <c r="G150" s="767">
        <v>17</v>
      </c>
      <c r="H150" s="768"/>
      <c r="I150" s="767">
        <v>17</v>
      </c>
      <c r="J150" s="768"/>
      <c r="K150" s="767">
        <v>16</v>
      </c>
      <c r="L150" s="768"/>
      <c r="M150" s="767">
        <v>14</v>
      </c>
      <c r="N150" s="768"/>
      <c r="O150" s="767">
        <v>16</v>
      </c>
      <c r="P150" s="768"/>
      <c r="AU150" s="230"/>
    </row>
    <row r="151" spans="2:47" hidden="1" x14ac:dyDescent="0.35">
      <c r="B151" s="730" t="s">
        <v>130</v>
      </c>
      <c r="C151" s="764">
        <v>11</v>
      </c>
      <c r="D151" s="732"/>
      <c r="E151" s="764">
        <v>11</v>
      </c>
      <c r="F151" s="732"/>
      <c r="G151" s="764">
        <v>10</v>
      </c>
      <c r="H151" s="732"/>
      <c r="I151" s="764">
        <v>10</v>
      </c>
      <c r="J151" s="732"/>
      <c r="K151" s="764">
        <v>9</v>
      </c>
      <c r="L151" s="732"/>
      <c r="M151" s="764">
        <v>7</v>
      </c>
      <c r="N151" s="732"/>
      <c r="O151" s="764">
        <v>9</v>
      </c>
      <c r="P151" s="732"/>
      <c r="AU151" s="230"/>
    </row>
    <row r="152" spans="2:47" hidden="1" x14ac:dyDescent="0.35">
      <c r="B152" s="142" t="s">
        <v>131</v>
      </c>
      <c r="C152" s="755">
        <v>2</v>
      </c>
      <c r="D152" s="144"/>
      <c r="E152" s="755">
        <v>2</v>
      </c>
      <c r="F152" s="144"/>
      <c r="G152" s="755">
        <v>2</v>
      </c>
      <c r="H152" s="144"/>
      <c r="I152" s="755">
        <v>2</v>
      </c>
      <c r="J152" s="144"/>
      <c r="K152" s="755">
        <v>2</v>
      </c>
      <c r="L152" s="144"/>
      <c r="M152" s="755">
        <v>3</v>
      </c>
      <c r="N152" s="144"/>
      <c r="O152" s="755">
        <v>3</v>
      </c>
      <c r="P152" s="144"/>
      <c r="AU152" s="230"/>
    </row>
    <row r="153" spans="2:47" x14ac:dyDescent="0.35">
      <c r="B153" s="708" t="s">
        <v>578</v>
      </c>
      <c r="C153" s="336">
        <v>387</v>
      </c>
      <c r="D153" s="281">
        <f t="shared" ref="D153:D160" si="53">C153/C$160</f>
        <v>3.3273149342274953E-2</v>
      </c>
      <c r="E153" s="336">
        <v>465</v>
      </c>
      <c r="F153" s="281">
        <f t="shared" ref="F153:F160" si="54">E153/E$160</f>
        <v>3.3968880122726273E-2</v>
      </c>
      <c r="G153" s="336">
        <v>516</v>
      </c>
      <c r="H153" s="281">
        <f t="shared" ref="H153:H160" si="55">G153/G$160</f>
        <v>3.4448227518525935E-2</v>
      </c>
      <c r="I153" s="336">
        <v>597</v>
      </c>
      <c r="J153" s="281">
        <f t="shared" ref="J153:J160" si="56">I153/I$160</f>
        <v>3.7511781338360035E-2</v>
      </c>
      <c r="K153" s="336">
        <v>654</v>
      </c>
      <c r="L153" s="281">
        <f t="shared" ref="L153:L160" si="57">K153/K$160</f>
        <v>3.9072768550603418E-2</v>
      </c>
      <c r="M153" s="336">
        <v>679</v>
      </c>
      <c r="N153" s="281">
        <f t="shared" ref="N153:N160" si="58">M153/M$160</f>
        <v>4.4954978813559324E-2</v>
      </c>
      <c r="O153" s="336">
        <v>454</v>
      </c>
      <c r="P153" s="281">
        <f t="shared" ref="P153:P160" si="59">O153/O$160</f>
        <v>4.046706480078438E-2</v>
      </c>
      <c r="AU153" s="230"/>
    </row>
    <row r="154" spans="2:47" x14ac:dyDescent="0.35">
      <c r="B154" s="707" t="s">
        <v>579</v>
      </c>
      <c r="C154" s="436">
        <v>1410</v>
      </c>
      <c r="D154" s="425">
        <f t="shared" si="53"/>
        <v>0.12122775341759093</v>
      </c>
      <c r="E154" s="436">
        <v>1701</v>
      </c>
      <c r="F154" s="425">
        <f t="shared" si="54"/>
        <v>0.1242603550295858</v>
      </c>
      <c r="G154" s="436">
        <v>1928</v>
      </c>
      <c r="H154" s="425">
        <f t="shared" si="55"/>
        <v>0.12871353227852328</v>
      </c>
      <c r="I154" s="436">
        <v>2046</v>
      </c>
      <c r="J154" s="425">
        <f t="shared" si="56"/>
        <v>0.12855796418473139</v>
      </c>
      <c r="K154" s="436">
        <v>2255</v>
      </c>
      <c r="L154" s="425">
        <f t="shared" si="57"/>
        <v>0.13472338391683594</v>
      </c>
      <c r="M154" s="436">
        <v>2261</v>
      </c>
      <c r="N154" s="425">
        <f t="shared" si="58"/>
        <v>0.14969544491525424</v>
      </c>
      <c r="O154" s="436">
        <v>1525</v>
      </c>
      <c r="P154" s="425">
        <f t="shared" si="59"/>
        <v>0.13593011854889028</v>
      </c>
      <c r="AU154" s="230"/>
    </row>
    <row r="155" spans="2:47" x14ac:dyDescent="0.35">
      <c r="B155" s="708" t="s">
        <v>580</v>
      </c>
      <c r="C155" s="336">
        <v>2075</v>
      </c>
      <c r="D155" s="281">
        <f t="shared" si="53"/>
        <v>0.17840254492305047</v>
      </c>
      <c r="E155" s="336">
        <v>2484</v>
      </c>
      <c r="F155" s="281">
        <f t="shared" si="54"/>
        <v>0.1814595660749507</v>
      </c>
      <c r="G155" s="336">
        <v>2719</v>
      </c>
      <c r="H155" s="281">
        <f t="shared" si="55"/>
        <v>0.18152079578075972</v>
      </c>
      <c r="I155" s="336">
        <v>2824</v>
      </c>
      <c r="J155" s="281">
        <f t="shared" si="56"/>
        <v>0.17744266415331447</v>
      </c>
      <c r="K155" s="336">
        <v>3078</v>
      </c>
      <c r="L155" s="281">
        <f t="shared" si="57"/>
        <v>0.18389293822439956</v>
      </c>
      <c r="M155" s="336">
        <v>2952</v>
      </c>
      <c r="N155" s="281">
        <f t="shared" si="58"/>
        <v>0.19544491525423729</v>
      </c>
      <c r="O155" s="336">
        <v>2071</v>
      </c>
      <c r="P155" s="281">
        <f t="shared" si="59"/>
        <v>0.18459755771459133</v>
      </c>
      <c r="AU155" s="230"/>
    </row>
    <row r="156" spans="2:47" x14ac:dyDescent="0.35">
      <c r="B156" s="707" t="s">
        <v>581</v>
      </c>
      <c r="C156" s="436">
        <v>2717</v>
      </c>
      <c r="D156" s="425">
        <f t="shared" si="53"/>
        <v>0.23359986243659187</v>
      </c>
      <c r="E156" s="436">
        <v>3045</v>
      </c>
      <c r="F156" s="425">
        <f t="shared" si="54"/>
        <v>0.22244137628753013</v>
      </c>
      <c r="G156" s="436">
        <v>3189</v>
      </c>
      <c r="H156" s="425">
        <f t="shared" si="55"/>
        <v>0.21289805728019226</v>
      </c>
      <c r="I156" s="436">
        <v>3594</v>
      </c>
      <c r="J156" s="425">
        <f t="shared" si="56"/>
        <v>0.22582469368520264</v>
      </c>
      <c r="K156" s="436">
        <v>3773</v>
      </c>
      <c r="L156" s="425">
        <f t="shared" si="57"/>
        <v>0.22541522284621818</v>
      </c>
      <c r="M156" s="436">
        <v>3402</v>
      </c>
      <c r="N156" s="425">
        <f t="shared" si="58"/>
        <v>0.22523834745762711</v>
      </c>
      <c r="O156" s="436">
        <v>2367</v>
      </c>
      <c r="P156" s="425">
        <f t="shared" si="59"/>
        <v>0.210981370888671</v>
      </c>
      <c r="AU156" s="230"/>
    </row>
    <row r="157" spans="2:47" x14ac:dyDescent="0.35">
      <c r="B157" s="708" t="s">
        <v>582</v>
      </c>
      <c r="C157" s="336">
        <v>1540</v>
      </c>
      <c r="D157" s="281">
        <f t="shared" si="53"/>
        <v>0.13240478032843264</v>
      </c>
      <c r="E157" s="336">
        <v>1782</v>
      </c>
      <c r="F157" s="281">
        <f t="shared" si="54"/>
        <v>0.13017751479289941</v>
      </c>
      <c r="G157" s="336">
        <v>1992</v>
      </c>
      <c r="H157" s="281">
        <f t="shared" si="55"/>
        <v>0.13298618065291409</v>
      </c>
      <c r="I157" s="336">
        <v>2082</v>
      </c>
      <c r="J157" s="281">
        <f t="shared" si="56"/>
        <v>0.13081998114985863</v>
      </c>
      <c r="K157" s="336">
        <v>2113</v>
      </c>
      <c r="L157" s="281">
        <f t="shared" si="57"/>
        <v>0.12623969410921257</v>
      </c>
      <c r="M157" s="336">
        <v>1901</v>
      </c>
      <c r="N157" s="281">
        <f t="shared" si="58"/>
        <v>0.12586069915254236</v>
      </c>
      <c r="O157" s="336">
        <v>1358</v>
      </c>
      <c r="P157" s="281">
        <f t="shared" si="59"/>
        <v>0.1210446563864872</v>
      </c>
      <c r="AU157" s="230"/>
    </row>
    <row r="158" spans="2:47" x14ac:dyDescent="0.35">
      <c r="B158" s="707" t="s">
        <v>583</v>
      </c>
      <c r="C158" s="436">
        <v>1617</v>
      </c>
      <c r="D158" s="425">
        <f t="shared" si="53"/>
        <v>0.13902501934485426</v>
      </c>
      <c r="E158" s="436">
        <v>1926</v>
      </c>
      <c r="F158" s="425">
        <f t="shared" si="54"/>
        <v>0.14069690992767916</v>
      </c>
      <c r="G158" s="436">
        <v>2063</v>
      </c>
      <c r="H158" s="425">
        <f t="shared" si="55"/>
        <v>0.13772614994325388</v>
      </c>
      <c r="I158" s="436">
        <v>2107</v>
      </c>
      <c r="J158" s="425">
        <f t="shared" si="56"/>
        <v>0.1323908262645303</v>
      </c>
      <c r="K158" s="436">
        <v>2234</v>
      </c>
      <c r="L158" s="425">
        <f t="shared" si="57"/>
        <v>0.1334687537340184</v>
      </c>
      <c r="M158" s="436">
        <v>1842</v>
      </c>
      <c r="N158" s="425">
        <f t="shared" si="58"/>
        <v>0.12195444915254237</v>
      </c>
      <c r="O158" s="436">
        <v>1502</v>
      </c>
      <c r="P158" s="425">
        <f t="shared" si="59"/>
        <v>0.1338800249576611</v>
      </c>
      <c r="AU158" s="230"/>
    </row>
    <row r="159" spans="2:47" ht="15" thickBot="1" x14ac:dyDescent="0.4">
      <c r="B159" s="709" t="s">
        <v>584</v>
      </c>
      <c r="C159" s="785">
        <v>1885</v>
      </c>
      <c r="D159" s="710">
        <f t="shared" si="53"/>
        <v>0.16206689020720488</v>
      </c>
      <c r="E159" s="785">
        <v>2286</v>
      </c>
      <c r="F159" s="710">
        <f t="shared" si="54"/>
        <v>0.16699539776462854</v>
      </c>
      <c r="G159" s="785">
        <v>2572</v>
      </c>
      <c r="H159" s="710">
        <f t="shared" si="55"/>
        <v>0.17170705654583082</v>
      </c>
      <c r="I159" s="785">
        <v>2665</v>
      </c>
      <c r="J159" s="710">
        <f t="shared" si="56"/>
        <v>0.16745208922400251</v>
      </c>
      <c r="K159" s="785">
        <v>2631</v>
      </c>
      <c r="L159" s="710">
        <f t="shared" si="57"/>
        <v>0.15718723861871192</v>
      </c>
      <c r="M159" s="785">
        <v>2067</v>
      </c>
      <c r="N159" s="710">
        <f t="shared" si="58"/>
        <v>0.13685116525423729</v>
      </c>
      <c r="O159" s="785">
        <v>1942</v>
      </c>
      <c r="P159" s="710">
        <f t="shared" si="59"/>
        <v>0.1730992067029147</v>
      </c>
      <c r="AU159" s="230"/>
    </row>
    <row r="160" spans="2:47" ht="15" thickBot="1" x14ac:dyDescent="0.4">
      <c r="B160" s="711" t="s">
        <v>23</v>
      </c>
      <c r="C160" s="792">
        <v>11631</v>
      </c>
      <c r="D160" s="793">
        <f t="shared" si="53"/>
        <v>1</v>
      </c>
      <c r="E160" s="792">
        <v>13689</v>
      </c>
      <c r="F160" s="793">
        <f t="shared" si="54"/>
        <v>1</v>
      </c>
      <c r="G160" s="792">
        <v>14979</v>
      </c>
      <c r="H160" s="793">
        <f t="shared" si="55"/>
        <v>1</v>
      </c>
      <c r="I160" s="792">
        <v>15915</v>
      </c>
      <c r="J160" s="793">
        <f t="shared" si="56"/>
        <v>1</v>
      </c>
      <c r="K160" s="792">
        <v>16738</v>
      </c>
      <c r="L160" s="793">
        <f t="shared" si="57"/>
        <v>1</v>
      </c>
      <c r="M160" s="792">
        <v>15104</v>
      </c>
      <c r="N160" s="793">
        <f t="shared" si="58"/>
        <v>1</v>
      </c>
      <c r="O160" s="792">
        <v>11219</v>
      </c>
      <c r="P160" s="793">
        <f t="shared" si="59"/>
        <v>1</v>
      </c>
      <c r="AU160" s="230"/>
    </row>
    <row r="161" spans="1:47" x14ac:dyDescent="0.35">
      <c r="AU161" s="230"/>
    </row>
    <row r="162" spans="1:47" x14ac:dyDescent="0.35">
      <c r="AU162" s="230"/>
    </row>
    <row r="163" spans="1:47" x14ac:dyDescent="0.35">
      <c r="B163" s="640"/>
      <c r="AU163" s="230"/>
    </row>
    <row r="164" spans="1:47" x14ac:dyDescent="0.35">
      <c r="A164" s="379"/>
      <c r="B164" s="1097" t="s">
        <v>599</v>
      </c>
      <c r="C164" s="1097"/>
      <c r="D164" s="1097"/>
      <c r="E164" s="1097"/>
      <c r="F164" s="1097"/>
      <c r="G164" s="1097"/>
      <c r="H164" s="1097"/>
      <c r="I164" s="1097"/>
      <c r="J164" s="1097"/>
      <c r="K164" s="549"/>
      <c r="L164" s="549"/>
      <c r="M164" s="549"/>
      <c r="N164" s="549"/>
      <c r="O164" s="549"/>
      <c r="P164" s="549"/>
      <c r="Q164" s="549"/>
      <c r="R164" s="549"/>
      <c r="S164" s="549"/>
      <c r="T164" s="548"/>
      <c r="U164" s="548"/>
      <c r="V164" s="549"/>
      <c r="W164" s="1096"/>
      <c r="X164" s="1096"/>
      <c r="Y164" s="1096"/>
      <c r="Z164" s="1096"/>
      <c r="AA164" s="549"/>
      <c r="AB164" s="549"/>
      <c r="AC164" s="549"/>
      <c r="AD164" s="549"/>
      <c r="AE164" s="549"/>
      <c r="AF164" s="549"/>
      <c r="AG164" s="549"/>
      <c r="AH164" s="54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230"/>
    </row>
    <row r="165" spans="1:47" x14ac:dyDescent="0.35">
      <c r="A165" s="379"/>
      <c r="B165" s="1097"/>
      <c r="C165" s="1097"/>
      <c r="D165" s="1097"/>
      <c r="E165" s="1097"/>
      <c r="F165" s="1097"/>
      <c r="G165" s="1097"/>
      <c r="H165" s="1097"/>
      <c r="I165" s="1097"/>
      <c r="J165" s="1097"/>
      <c r="K165" s="549"/>
      <c r="L165" s="549"/>
      <c r="M165" s="549"/>
      <c r="N165" s="549"/>
      <c r="O165" s="549"/>
      <c r="P165" s="549"/>
      <c r="Q165" s="549"/>
      <c r="R165" s="549"/>
      <c r="S165" s="549"/>
      <c r="T165" s="548"/>
      <c r="U165" s="548"/>
      <c r="V165" s="549"/>
      <c r="W165" s="550"/>
      <c r="X165" s="550"/>
      <c r="Y165" s="550"/>
      <c r="Z165" s="550"/>
      <c r="AA165" s="549"/>
      <c r="AB165" s="549"/>
      <c r="AC165" s="549"/>
      <c r="AD165" s="549"/>
      <c r="AE165" s="549"/>
      <c r="AF165" s="549"/>
      <c r="AG165" s="549"/>
      <c r="AH165" s="549"/>
      <c r="AI165" s="379"/>
      <c r="AJ165" s="379"/>
      <c r="AK165" s="379"/>
      <c r="AL165" s="379"/>
      <c r="AM165" s="379"/>
      <c r="AN165" s="379"/>
      <c r="AO165" s="379"/>
      <c r="AP165" s="379"/>
      <c r="AQ165" s="379"/>
      <c r="AR165" s="379"/>
      <c r="AS165" s="379"/>
      <c r="AT165" s="379"/>
      <c r="AU165" s="230"/>
    </row>
    <row r="166" spans="1:47" x14ac:dyDescent="0.35">
      <c r="C166" s="963" t="s">
        <v>671</v>
      </c>
      <c r="AU166" s="230"/>
    </row>
    <row r="167" spans="1:47" x14ac:dyDescent="0.35">
      <c r="C167" s="1117" t="s">
        <v>589</v>
      </c>
      <c r="D167" s="1117"/>
      <c r="E167" s="1117"/>
      <c r="F167" s="1117"/>
      <c r="G167" s="1117"/>
      <c r="H167" s="1117"/>
      <c r="I167" s="1117"/>
      <c r="J167" s="1117"/>
      <c r="K167" s="1117"/>
      <c r="L167" s="1117"/>
      <c r="AU167" s="230"/>
    </row>
    <row r="168" spans="1:47" x14ac:dyDescent="0.35">
      <c r="AU168" s="230"/>
    </row>
    <row r="169" spans="1:47" ht="15" thickBot="1" x14ac:dyDescent="0.4">
      <c r="B169" s="2"/>
      <c r="AU169" s="230"/>
    </row>
    <row r="170" spans="1:47" ht="18.5" x14ac:dyDescent="0.45">
      <c r="B170" s="538"/>
      <c r="C170" s="1084">
        <v>2015</v>
      </c>
      <c r="D170" s="1085"/>
      <c r="E170" s="1094">
        <v>2016</v>
      </c>
      <c r="F170" s="1095"/>
      <c r="G170" s="1084">
        <v>2017</v>
      </c>
      <c r="H170" s="1085"/>
      <c r="I170" s="1094">
        <v>2018</v>
      </c>
      <c r="J170" s="1095"/>
      <c r="K170" s="1084">
        <v>2019</v>
      </c>
      <c r="L170" s="1085"/>
      <c r="M170" s="1084">
        <v>2020</v>
      </c>
      <c r="N170" s="1085"/>
      <c r="O170" s="1084">
        <v>2021</v>
      </c>
      <c r="P170" s="1085"/>
      <c r="AU170" s="230"/>
    </row>
    <row r="171" spans="1:47" ht="16" thickBot="1" x14ac:dyDescent="0.4">
      <c r="B171" s="538"/>
      <c r="C171" s="647" t="s">
        <v>3</v>
      </c>
      <c r="D171" s="648" t="s">
        <v>4</v>
      </c>
      <c r="E171" s="762" t="s">
        <v>3</v>
      </c>
      <c r="F171" s="763" t="s">
        <v>4</v>
      </c>
      <c r="G171" s="762" t="s">
        <v>3</v>
      </c>
      <c r="H171" s="763" t="s">
        <v>4</v>
      </c>
      <c r="I171" s="762" t="s">
        <v>3</v>
      </c>
      <c r="J171" s="763" t="s">
        <v>4</v>
      </c>
      <c r="K171" s="762" t="s">
        <v>3</v>
      </c>
      <c r="L171" s="763" t="s">
        <v>4</v>
      </c>
      <c r="M171" s="762" t="s">
        <v>3</v>
      </c>
      <c r="N171" s="763" t="s">
        <v>4</v>
      </c>
      <c r="O171" s="762" t="s">
        <v>3</v>
      </c>
      <c r="P171" s="763" t="s">
        <v>4</v>
      </c>
      <c r="AU171" s="230"/>
    </row>
    <row r="172" spans="1:47" x14ac:dyDescent="0.35">
      <c r="B172" s="797" t="s">
        <v>585</v>
      </c>
      <c r="C172" s="778">
        <v>238.56</v>
      </c>
      <c r="D172" s="779"/>
      <c r="E172" s="778">
        <v>235.98</v>
      </c>
      <c r="F172" s="779"/>
      <c r="G172" s="778">
        <v>235.77</v>
      </c>
      <c r="H172" s="779"/>
      <c r="I172" s="778">
        <v>235.9</v>
      </c>
      <c r="J172" s="779"/>
      <c r="K172" s="778">
        <v>235.23</v>
      </c>
      <c r="L172" s="779"/>
      <c r="M172" s="778">
        <v>238.57</v>
      </c>
      <c r="N172" s="779"/>
      <c r="O172" s="778">
        <v>237.1</v>
      </c>
      <c r="P172" s="779"/>
      <c r="AU172" s="230"/>
    </row>
    <row r="173" spans="1:47" ht="15" thickBot="1" x14ac:dyDescent="0.4">
      <c r="B173" s="802" t="s">
        <v>586</v>
      </c>
      <c r="C173" s="781">
        <v>226.06</v>
      </c>
      <c r="D173" s="782"/>
      <c r="E173" s="781">
        <v>224.9</v>
      </c>
      <c r="F173" s="782"/>
      <c r="G173" s="781">
        <v>224.95</v>
      </c>
      <c r="H173" s="782"/>
      <c r="I173" s="781">
        <v>225</v>
      </c>
      <c r="J173" s="782"/>
      <c r="K173" s="781">
        <v>226</v>
      </c>
      <c r="L173" s="782"/>
      <c r="M173" s="781">
        <v>230.9</v>
      </c>
      <c r="N173" s="782"/>
      <c r="O173" s="781">
        <v>230.4</v>
      </c>
      <c r="P173" s="782"/>
      <c r="AU173" s="230"/>
    </row>
    <row r="174" spans="1:47" x14ac:dyDescent="0.35">
      <c r="B174" s="828" t="s">
        <v>590</v>
      </c>
      <c r="C174" s="461">
        <v>17085</v>
      </c>
      <c r="D174" s="460">
        <f>C174/C$179</f>
        <v>0.14181718573610466</v>
      </c>
      <c r="E174" s="461">
        <v>18285</v>
      </c>
      <c r="F174" s="460">
        <f>E174/E$179</f>
        <v>0.14801952546324404</v>
      </c>
      <c r="G174" s="461">
        <v>19150</v>
      </c>
      <c r="H174" s="460">
        <f>G174/G$179</f>
        <v>0.15138220251223311</v>
      </c>
      <c r="I174" s="461">
        <v>19715</v>
      </c>
      <c r="J174" s="460">
        <f>I174/I$179</f>
        <v>0.15587198178396927</v>
      </c>
      <c r="K174" s="461">
        <v>20396</v>
      </c>
      <c r="L174" s="460">
        <f>K174/K$179</f>
        <v>0.15971183587173565</v>
      </c>
      <c r="M174" s="461">
        <v>17835</v>
      </c>
      <c r="N174" s="460">
        <f>M174/M$179</f>
        <v>0.15803744694425492</v>
      </c>
      <c r="O174" s="461">
        <v>16902</v>
      </c>
      <c r="P174" s="460">
        <f>O174/O$179</f>
        <v>0.163617354939885</v>
      </c>
      <c r="AU174" s="230"/>
    </row>
    <row r="175" spans="1:47" x14ac:dyDescent="0.35">
      <c r="B175" s="827" t="s">
        <v>591</v>
      </c>
      <c r="C175" s="436">
        <v>31223</v>
      </c>
      <c r="D175" s="425">
        <f>C175/C$179</f>
        <v>0.25917225579387743</v>
      </c>
      <c r="E175" s="436">
        <v>32002</v>
      </c>
      <c r="F175" s="425">
        <f>E175/E$179</f>
        <v>0.25906047874622562</v>
      </c>
      <c r="G175" s="436">
        <v>32678</v>
      </c>
      <c r="H175" s="425">
        <f>G175/G$179</f>
        <v>0.2583220686002482</v>
      </c>
      <c r="I175" s="436">
        <v>31997</v>
      </c>
      <c r="J175" s="425">
        <f>I175/I$179</f>
        <v>0.25297670814819501</v>
      </c>
      <c r="K175" s="436">
        <v>31569</v>
      </c>
      <c r="L175" s="425">
        <f>K175/K$179</f>
        <v>0.24720253709721624</v>
      </c>
      <c r="M175" s="436">
        <v>26664</v>
      </c>
      <c r="N175" s="425">
        <f>M175/M$179</f>
        <v>0.23627196441388354</v>
      </c>
      <c r="O175" s="436">
        <v>23937</v>
      </c>
      <c r="P175" s="425">
        <f>O175/O$179</f>
        <v>0.23171865017134227</v>
      </c>
      <c r="AU175" s="230"/>
    </row>
    <row r="176" spans="1:47" x14ac:dyDescent="0.35">
      <c r="B176" s="708" t="s">
        <v>592</v>
      </c>
      <c r="C176" s="336">
        <v>42090</v>
      </c>
      <c r="D176" s="281">
        <f>C176/C$179</f>
        <v>0.34937578856497775</v>
      </c>
      <c r="E176" s="336">
        <v>42897</v>
      </c>
      <c r="F176" s="281">
        <f>E176/E$179</f>
        <v>0.34725696383903637</v>
      </c>
      <c r="G176" s="336">
        <v>43058</v>
      </c>
      <c r="H176" s="281">
        <f>G176/G$179</f>
        <v>0.34037675591497302</v>
      </c>
      <c r="I176" s="336">
        <v>42802</v>
      </c>
      <c r="J176" s="281">
        <f>I176/I$179</f>
        <v>0.33840388355655349</v>
      </c>
      <c r="K176" s="336">
        <v>43187</v>
      </c>
      <c r="L176" s="281">
        <f>K176/K$179</f>
        <v>0.33817783172154575</v>
      </c>
      <c r="M176" s="336">
        <v>37494</v>
      </c>
      <c r="N176" s="281">
        <f>M176/M$179</f>
        <v>0.33223751251628225</v>
      </c>
      <c r="O176" s="336">
        <v>34822</v>
      </c>
      <c r="P176" s="281">
        <f>O176/O$179</f>
        <v>0.33708931095235328</v>
      </c>
      <c r="AU176" s="230"/>
    </row>
    <row r="177" spans="2:47" x14ac:dyDescent="0.35">
      <c r="B177" s="827" t="s">
        <v>593</v>
      </c>
      <c r="C177" s="436">
        <v>25317</v>
      </c>
      <c r="D177" s="425">
        <f>C177/C$179</f>
        <v>0.21014841622949731</v>
      </c>
      <c r="E177" s="436">
        <v>25785</v>
      </c>
      <c r="F177" s="425">
        <f>E177/E$179</f>
        <v>0.20873303057532117</v>
      </c>
      <c r="G177" s="436">
        <v>26971</v>
      </c>
      <c r="H177" s="425">
        <f>G177/G$179</f>
        <v>0.21320780072884798</v>
      </c>
      <c r="I177" s="436">
        <v>27295</v>
      </c>
      <c r="J177" s="425">
        <f>I177/I$179</f>
        <v>0.21580145791496022</v>
      </c>
      <c r="K177" s="436">
        <v>27907</v>
      </c>
      <c r="L177" s="425">
        <f>K177/K$179</f>
        <v>0.21852707411612701</v>
      </c>
      <c r="M177" s="436">
        <v>26834</v>
      </c>
      <c r="N177" s="425">
        <f>M177/M$179</f>
        <v>0.23777834882546323</v>
      </c>
      <c r="O177" s="436">
        <v>24035</v>
      </c>
      <c r="P177" s="425">
        <f>O177/O$179</f>
        <v>0.23266732493078546</v>
      </c>
      <c r="AU177" s="230"/>
    </row>
    <row r="178" spans="2:47" ht="15" thickBot="1" x14ac:dyDescent="0.4">
      <c r="B178" s="709" t="s">
        <v>594</v>
      </c>
      <c r="C178" s="785">
        <v>4757</v>
      </c>
      <c r="D178" s="710">
        <f>C178/C$179</f>
        <v>3.9486353675542867E-2</v>
      </c>
      <c r="E178" s="785">
        <v>4562</v>
      </c>
      <c r="F178" s="710">
        <f>E178/E$179</f>
        <v>3.6930001376172784E-2</v>
      </c>
      <c r="G178" s="785">
        <v>4644</v>
      </c>
      <c r="H178" s="710">
        <f>G178/G$179</f>
        <v>3.671117224369768E-2</v>
      </c>
      <c r="I178" s="785">
        <v>4673</v>
      </c>
      <c r="J178" s="710">
        <f>I178/I$179</f>
        <v>3.6945968596322008E-2</v>
      </c>
      <c r="K178" s="785">
        <v>4646</v>
      </c>
      <c r="L178" s="710">
        <f>K178/K$179</f>
        <v>3.6380721193375355E-2</v>
      </c>
      <c r="M178" s="785">
        <v>4026</v>
      </c>
      <c r="N178" s="710">
        <f>M178/M$179</f>
        <v>3.5674727300116081E-2</v>
      </c>
      <c r="O178" s="785">
        <v>3606</v>
      </c>
      <c r="P178" s="710">
        <f>O178/O$179</f>
        <v>3.4907359005633964E-2</v>
      </c>
      <c r="AU178" s="230"/>
    </row>
    <row r="179" spans="2:47" ht="15" thickBot="1" x14ac:dyDescent="0.4">
      <c r="B179" s="799" t="s">
        <v>23</v>
      </c>
      <c r="C179" s="800">
        <f t="shared" ref="C179:P179" si="60">SUM(C174:C178)</f>
        <v>120472</v>
      </c>
      <c r="D179" s="801">
        <f t="shared" si="60"/>
        <v>1</v>
      </c>
      <c r="E179" s="800">
        <f t="shared" si="60"/>
        <v>123531</v>
      </c>
      <c r="F179" s="801">
        <f t="shared" si="60"/>
        <v>0.99999999999999989</v>
      </c>
      <c r="G179" s="800">
        <f t="shared" si="60"/>
        <v>126501</v>
      </c>
      <c r="H179" s="801">
        <f t="shared" si="60"/>
        <v>1</v>
      </c>
      <c r="I179" s="800">
        <f t="shared" si="60"/>
        <v>126482</v>
      </c>
      <c r="J179" s="801">
        <f t="shared" si="60"/>
        <v>1</v>
      </c>
      <c r="K179" s="800">
        <f t="shared" si="60"/>
        <v>127705</v>
      </c>
      <c r="L179" s="801">
        <f t="shared" si="60"/>
        <v>1</v>
      </c>
      <c r="M179" s="800">
        <f t="shared" si="60"/>
        <v>112853</v>
      </c>
      <c r="N179" s="801">
        <f t="shared" si="60"/>
        <v>1</v>
      </c>
      <c r="O179" s="800">
        <f t="shared" si="60"/>
        <v>103302</v>
      </c>
      <c r="P179" s="801">
        <f t="shared" si="60"/>
        <v>1</v>
      </c>
      <c r="AU179" s="230"/>
    </row>
    <row r="180" spans="2:47" x14ac:dyDescent="0.35">
      <c r="B180" s="43"/>
      <c r="C180" s="46"/>
      <c r="D180" s="51"/>
      <c r="E180" s="46"/>
      <c r="F180" s="51"/>
      <c r="G180" s="46"/>
      <c r="H180" s="51"/>
      <c r="I180" s="46"/>
      <c r="J180" s="51"/>
      <c r="K180" s="46"/>
      <c r="L180" s="51"/>
      <c r="M180" s="46"/>
      <c r="N180" s="51"/>
      <c r="O180" s="46"/>
      <c r="P180" s="51"/>
      <c r="AU180" s="230"/>
    </row>
    <row r="181" spans="2:47" x14ac:dyDescent="0.35">
      <c r="AU181" s="230"/>
    </row>
    <row r="182" spans="2:47" ht="15" thickBot="1" x14ac:dyDescent="0.4">
      <c r="AU182" s="230"/>
    </row>
    <row r="183" spans="2:47" ht="18.5" x14ac:dyDescent="0.45">
      <c r="B183" s="148" t="s">
        <v>135</v>
      </c>
      <c r="C183" s="1100">
        <v>2015</v>
      </c>
      <c r="D183" s="1101"/>
      <c r="E183" s="1100">
        <v>2016</v>
      </c>
      <c r="F183" s="1101"/>
      <c r="G183" s="1100">
        <v>2017</v>
      </c>
      <c r="H183" s="1101"/>
      <c r="I183" s="1100">
        <v>2018</v>
      </c>
      <c r="J183" s="1101"/>
      <c r="K183" s="1100">
        <v>2019</v>
      </c>
      <c r="L183" s="1101"/>
      <c r="M183" s="1100">
        <v>2020</v>
      </c>
      <c r="N183" s="1101"/>
      <c r="O183" s="1100">
        <v>2021</v>
      </c>
      <c r="P183" s="1101"/>
      <c r="AU183" s="230"/>
    </row>
    <row r="184" spans="2:47" ht="19" thickBot="1" x14ac:dyDescent="0.5">
      <c r="B184" s="796"/>
      <c r="C184" s="804" t="s">
        <v>3</v>
      </c>
      <c r="D184" s="805" t="s">
        <v>4</v>
      </c>
      <c r="E184" s="804" t="s">
        <v>3</v>
      </c>
      <c r="F184" s="805" t="s">
        <v>4</v>
      </c>
      <c r="G184" s="804" t="s">
        <v>3</v>
      </c>
      <c r="H184" s="805" t="s">
        <v>4</v>
      </c>
      <c r="I184" s="804"/>
      <c r="J184" s="805" t="s">
        <v>4</v>
      </c>
      <c r="K184" s="804" t="s">
        <v>3</v>
      </c>
      <c r="L184" s="805" t="s">
        <v>4</v>
      </c>
      <c r="M184" s="804" t="s">
        <v>3</v>
      </c>
      <c r="N184" s="805" t="s">
        <v>4</v>
      </c>
      <c r="O184" s="804" t="s">
        <v>3</v>
      </c>
      <c r="P184" s="805" t="s">
        <v>4</v>
      </c>
      <c r="AU184" s="230"/>
    </row>
    <row r="185" spans="2:47" x14ac:dyDescent="0.35">
      <c r="B185" s="803" t="s">
        <v>585</v>
      </c>
      <c r="C185" s="825">
        <v>241.39</v>
      </c>
      <c r="D185" s="807"/>
      <c r="E185" s="806">
        <v>238.29</v>
      </c>
      <c r="F185" s="807"/>
      <c r="G185" s="806">
        <v>237.25</v>
      </c>
      <c r="H185" s="807"/>
      <c r="I185" s="806">
        <v>238.2</v>
      </c>
      <c r="J185" s="807"/>
      <c r="K185" s="806">
        <v>238.34</v>
      </c>
      <c r="L185" s="807"/>
      <c r="M185" s="806">
        <v>251.98</v>
      </c>
      <c r="N185" s="807"/>
      <c r="O185" s="806">
        <v>244.58</v>
      </c>
      <c r="P185" s="807"/>
      <c r="AU185" s="230"/>
    </row>
    <row r="186" spans="2:47" ht="15" thickBot="1" x14ac:dyDescent="0.4">
      <c r="B186" s="808" t="s">
        <v>586</v>
      </c>
      <c r="C186" s="826">
        <v>227</v>
      </c>
      <c r="D186" s="810"/>
      <c r="E186" s="809">
        <v>224.75</v>
      </c>
      <c r="F186" s="810"/>
      <c r="G186" s="809">
        <v>223.82</v>
      </c>
      <c r="H186" s="810"/>
      <c r="I186" s="809">
        <v>224.5</v>
      </c>
      <c r="J186" s="810"/>
      <c r="K186" s="809">
        <v>225.33</v>
      </c>
      <c r="L186" s="810"/>
      <c r="M186" s="809">
        <v>237.88</v>
      </c>
      <c r="N186" s="810"/>
      <c r="O186" s="809">
        <v>234.56</v>
      </c>
      <c r="P186" s="810"/>
      <c r="AU186" s="230"/>
    </row>
    <row r="187" spans="2:47" x14ac:dyDescent="0.35">
      <c r="B187" s="828" t="s">
        <v>590</v>
      </c>
      <c r="C187" s="462">
        <v>12857</v>
      </c>
      <c r="D187" s="460">
        <f t="shared" ref="D187:D192" si="61">C187/C$192</f>
        <v>0.15768688293370944</v>
      </c>
      <c r="E187" s="461">
        <v>13223</v>
      </c>
      <c r="F187" s="460">
        <f t="shared" ref="F187:F192" si="62">E187/E$192</f>
        <v>0.16721887804137792</v>
      </c>
      <c r="G187" s="461">
        <v>13032</v>
      </c>
      <c r="H187" s="460">
        <f t="shared" ref="H187:H192" si="63">G187/G$192</f>
        <v>0.16935012280222994</v>
      </c>
      <c r="I187" s="461">
        <v>12158</v>
      </c>
      <c r="J187" s="460">
        <f t="shared" ref="J187:J192" si="64">I187/I$192</f>
        <v>0.16876500881442513</v>
      </c>
      <c r="K187" s="461">
        <v>11223</v>
      </c>
      <c r="L187" s="460">
        <f t="shared" ref="L187:L192" si="65">K187/K$192</f>
        <v>0.16648371209873614</v>
      </c>
      <c r="M187" s="461">
        <v>4872</v>
      </c>
      <c r="N187" s="460">
        <f t="shared" ref="N187:N192" si="66">M187/M$192</f>
        <v>0.14673372887992048</v>
      </c>
      <c r="O187" s="461">
        <v>5228</v>
      </c>
      <c r="P187" s="460">
        <f t="shared" ref="P187:P192" si="67">O187/O$192</f>
        <v>0.16475482163116098</v>
      </c>
      <c r="AU187" s="230"/>
    </row>
    <row r="188" spans="2:47" x14ac:dyDescent="0.35">
      <c r="B188" s="827" t="s">
        <v>591</v>
      </c>
      <c r="C188" s="431">
        <v>20263</v>
      </c>
      <c r="D188" s="425">
        <f t="shared" si="61"/>
        <v>0.24851904090267984</v>
      </c>
      <c r="E188" s="436">
        <v>19680</v>
      </c>
      <c r="F188" s="425">
        <f t="shared" si="62"/>
        <v>0.24887450048055035</v>
      </c>
      <c r="G188" s="436">
        <v>19201</v>
      </c>
      <c r="H188" s="425">
        <f t="shared" si="63"/>
        <v>0.24951593830000129</v>
      </c>
      <c r="I188" s="436">
        <v>17770</v>
      </c>
      <c r="J188" s="425">
        <f t="shared" si="64"/>
        <v>0.24666509348843019</v>
      </c>
      <c r="K188" s="436">
        <v>16678</v>
      </c>
      <c r="L188" s="425">
        <f t="shared" si="65"/>
        <v>0.24740402302260725</v>
      </c>
      <c r="M188" s="436">
        <v>7561</v>
      </c>
      <c r="N188" s="425">
        <f t="shared" si="66"/>
        <v>0.22772038671204409</v>
      </c>
      <c r="O188" s="436">
        <v>7041</v>
      </c>
      <c r="P188" s="425">
        <f t="shared" si="67"/>
        <v>0.22188957519223496</v>
      </c>
      <c r="AU188" s="230"/>
    </row>
    <row r="189" spans="2:47" x14ac:dyDescent="0.35">
      <c r="B189" s="708" t="s">
        <v>592</v>
      </c>
      <c r="C189" s="430">
        <v>26771</v>
      </c>
      <c r="D189" s="281">
        <f t="shared" si="61"/>
        <v>0.32833752376280123</v>
      </c>
      <c r="E189" s="336">
        <v>25390</v>
      </c>
      <c r="F189" s="281">
        <f t="shared" si="62"/>
        <v>0.32108351459355555</v>
      </c>
      <c r="G189" s="336">
        <v>24768</v>
      </c>
      <c r="H189" s="281">
        <f t="shared" si="63"/>
        <v>0.32185879692799502</v>
      </c>
      <c r="I189" s="336">
        <v>23184</v>
      </c>
      <c r="J189" s="281">
        <f t="shared" si="64"/>
        <v>0.32181674324343085</v>
      </c>
      <c r="K189" s="336">
        <v>21774</v>
      </c>
      <c r="L189" s="281">
        <f t="shared" si="65"/>
        <v>0.32299887260428412</v>
      </c>
      <c r="M189" s="336">
        <v>10689</v>
      </c>
      <c r="N189" s="281">
        <f t="shared" si="66"/>
        <v>0.32192874137879107</v>
      </c>
      <c r="O189" s="336">
        <v>10411</v>
      </c>
      <c r="P189" s="281">
        <f t="shared" si="67"/>
        <v>0.32809151645027101</v>
      </c>
      <c r="AU189" s="230"/>
    </row>
    <row r="190" spans="2:47" x14ac:dyDescent="0.35">
      <c r="B190" s="827" t="s">
        <v>593</v>
      </c>
      <c r="C190" s="431">
        <v>17780</v>
      </c>
      <c r="D190" s="425">
        <f t="shared" si="61"/>
        <v>0.21806586128656405</v>
      </c>
      <c r="E190" s="436">
        <v>17203</v>
      </c>
      <c r="F190" s="425">
        <f t="shared" si="62"/>
        <v>0.21755020486620466</v>
      </c>
      <c r="G190" s="436">
        <v>16486</v>
      </c>
      <c r="H190" s="425">
        <f t="shared" si="63"/>
        <v>0.21423466271620339</v>
      </c>
      <c r="I190" s="436">
        <v>15677</v>
      </c>
      <c r="J190" s="425">
        <f t="shared" si="64"/>
        <v>0.21761219305673157</v>
      </c>
      <c r="K190" s="436">
        <v>14722</v>
      </c>
      <c r="L190" s="425">
        <f t="shared" si="65"/>
        <v>0.21838841749243459</v>
      </c>
      <c r="M190" s="436">
        <v>8338</v>
      </c>
      <c r="N190" s="425">
        <f t="shared" si="66"/>
        <v>0.25112188657651419</v>
      </c>
      <c r="O190" s="436">
        <v>7595</v>
      </c>
      <c r="P190" s="425">
        <f t="shared" si="67"/>
        <v>0.2393482919450397</v>
      </c>
      <c r="AU190" s="230"/>
    </row>
    <row r="191" spans="2:47" ht="15" thickBot="1" x14ac:dyDescent="0.4">
      <c r="B191" s="709" t="s">
        <v>594</v>
      </c>
      <c r="C191" s="824">
        <v>3864</v>
      </c>
      <c r="D191" s="710">
        <f t="shared" si="61"/>
        <v>4.7390691114245417E-2</v>
      </c>
      <c r="E191" s="785">
        <v>3580</v>
      </c>
      <c r="F191" s="710">
        <f t="shared" si="62"/>
        <v>4.5272902018311495E-2</v>
      </c>
      <c r="G191" s="785">
        <v>3466</v>
      </c>
      <c r="H191" s="710">
        <f t="shared" si="63"/>
        <v>4.504047925357036E-2</v>
      </c>
      <c r="I191" s="785">
        <v>3252</v>
      </c>
      <c r="J191" s="710">
        <f t="shared" si="64"/>
        <v>4.5140961396982274E-2</v>
      </c>
      <c r="K191" s="785">
        <v>3015</v>
      </c>
      <c r="L191" s="710">
        <f t="shared" si="65"/>
        <v>4.4724974781937932E-2</v>
      </c>
      <c r="M191" s="785">
        <v>1743</v>
      </c>
      <c r="N191" s="710">
        <f t="shared" si="66"/>
        <v>5.2495256452730177E-2</v>
      </c>
      <c r="O191" s="785">
        <v>1457</v>
      </c>
      <c r="P191" s="710">
        <f t="shared" si="67"/>
        <v>4.5915794781293331E-2</v>
      </c>
      <c r="AU191" s="230"/>
    </row>
    <row r="192" spans="2:47" ht="15" thickBot="1" x14ac:dyDescent="0.4">
      <c r="B192" s="799" t="s">
        <v>23</v>
      </c>
      <c r="C192" s="788">
        <f>SUM(C187:C191)</f>
        <v>81535</v>
      </c>
      <c r="D192" s="787">
        <f t="shared" si="61"/>
        <v>1</v>
      </c>
      <c r="E192" s="786">
        <f>SUM(E187:E191)</f>
        <v>79076</v>
      </c>
      <c r="F192" s="787">
        <f t="shared" si="62"/>
        <v>1</v>
      </c>
      <c r="G192" s="786">
        <f>SUM(G187:G191)</f>
        <v>76953</v>
      </c>
      <c r="H192" s="787">
        <f t="shared" si="63"/>
        <v>1</v>
      </c>
      <c r="I192" s="786">
        <f>SUM(I187:I191)</f>
        <v>72041</v>
      </c>
      <c r="J192" s="787">
        <f t="shared" si="64"/>
        <v>1</v>
      </c>
      <c r="K192" s="786">
        <f>SUM(K187:K191)</f>
        <v>67412</v>
      </c>
      <c r="L192" s="787">
        <f t="shared" si="65"/>
        <v>1</v>
      </c>
      <c r="M192" s="786">
        <f>SUM(M187:M191)</f>
        <v>33203</v>
      </c>
      <c r="N192" s="787">
        <f t="shared" si="66"/>
        <v>1</v>
      </c>
      <c r="O192" s="786">
        <f>SUM(O187:O191)</f>
        <v>31732</v>
      </c>
      <c r="P192" s="787">
        <f t="shared" si="67"/>
        <v>1</v>
      </c>
      <c r="AU192" s="230"/>
    </row>
    <row r="193" spans="2:47" x14ac:dyDescent="0.35">
      <c r="B193" s="43"/>
      <c r="C193" s="46"/>
      <c r="D193" s="51"/>
      <c r="E193" s="46"/>
      <c r="F193" s="51"/>
      <c r="G193" s="46"/>
      <c r="H193" s="51"/>
      <c r="I193" s="46"/>
      <c r="J193" s="51"/>
      <c r="K193" s="46"/>
      <c r="L193" s="51"/>
      <c r="M193" s="46"/>
      <c r="N193" s="51"/>
      <c r="O193" s="46"/>
      <c r="P193" s="51"/>
      <c r="AU193" s="230"/>
    </row>
    <row r="194" spans="2:47" x14ac:dyDescent="0.35">
      <c r="C194" s="46"/>
      <c r="D194" s="51"/>
      <c r="E194" s="46"/>
      <c r="F194" s="51"/>
      <c r="G194" s="46"/>
      <c r="H194" s="51"/>
      <c r="I194" s="46"/>
      <c r="J194" s="51"/>
      <c r="K194" s="46"/>
      <c r="L194" s="51"/>
      <c r="M194" s="46"/>
      <c r="N194" s="51"/>
      <c r="O194" s="46"/>
      <c r="P194" s="51"/>
      <c r="AU194" s="230"/>
    </row>
    <row r="195" spans="2:47" x14ac:dyDescent="0.35">
      <c r="B195" s="43"/>
      <c r="C195" s="46"/>
      <c r="D195" s="334"/>
      <c r="E195" s="335"/>
      <c r="F195" s="334"/>
      <c r="G195" s="335"/>
      <c r="H195" s="334"/>
      <c r="I195" s="46"/>
      <c r="J195" s="51"/>
      <c r="K195" s="46"/>
      <c r="L195" s="51"/>
      <c r="M195" s="46"/>
      <c r="N195" s="51"/>
      <c r="O195" s="46"/>
      <c r="P195" s="51"/>
      <c r="AU195" s="230"/>
    </row>
    <row r="196" spans="2:47" ht="15" thickBot="1" x14ac:dyDescent="0.4">
      <c r="AU196" s="230"/>
    </row>
    <row r="197" spans="2:47" ht="18.5" x14ac:dyDescent="0.45">
      <c r="B197" s="342" t="s">
        <v>138</v>
      </c>
      <c r="C197" s="1115">
        <v>2015</v>
      </c>
      <c r="D197" s="1116"/>
      <c r="E197" s="1115">
        <v>2016</v>
      </c>
      <c r="F197" s="1116"/>
      <c r="G197" s="1115">
        <v>2017</v>
      </c>
      <c r="H197" s="1116"/>
      <c r="I197" s="1115">
        <v>2018</v>
      </c>
      <c r="J197" s="1116"/>
      <c r="K197" s="1115">
        <v>2019</v>
      </c>
      <c r="L197" s="1116"/>
      <c r="M197" s="1115">
        <v>2020</v>
      </c>
      <c r="N197" s="1116"/>
      <c r="O197" s="1115">
        <v>2021</v>
      </c>
      <c r="P197" s="1116"/>
      <c r="AU197" s="230"/>
    </row>
    <row r="198" spans="2:47" ht="19" thickBot="1" x14ac:dyDescent="0.5">
      <c r="B198" s="796"/>
      <c r="C198" s="814" t="s">
        <v>3</v>
      </c>
      <c r="D198" s="815" t="s">
        <v>4</v>
      </c>
      <c r="E198" s="814" t="s">
        <v>3</v>
      </c>
      <c r="F198" s="815" t="s">
        <v>4</v>
      </c>
      <c r="G198" s="814" t="s">
        <v>3</v>
      </c>
      <c r="H198" s="815" t="s">
        <v>4</v>
      </c>
      <c r="I198" s="814"/>
      <c r="J198" s="815" t="s">
        <v>4</v>
      </c>
      <c r="K198" s="814" t="s">
        <v>3</v>
      </c>
      <c r="L198" s="815" t="s">
        <v>4</v>
      </c>
      <c r="M198" s="814" t="s">
        <v>3</v>
      </c>
      <c r="N198" s="815" t="s">
        <v>4</v>
      </c>
      <c r="O198" s="814" t="s">
        <v>3</v>
      </c>
      <c r="P198" s="815" t="s">
        <v>4</v>
      </c>
      <c r="AU198" s="230"/>
    </row>
    <row r="199" spans="2:47" x14ac:dyDescent="0.35">
      <c r="B199" s="811" t="s">
        <v>585</v>
      </c>
      <c r="C199" s="812">
        <v>236.17</v>
      </c>
      <c r="D199" s="813"/>
      <c r="E199" s="812">
        <v>236.72</v>
      </c>
      <c r="F199" s="813"/>
      <c r="G199" s="812">
        <v>239.22</v>
      </c>
      <c r="H199" s="813"/>
      <c r="I199" s="812">
        <v>238.95</v>
      </c>
      <c r="J199" s="813"/>
      <c r="K199" s="812">
        <v>237.8</v>
      </c>
      <c r="L199" s="813"/>
      <c r="M199" s="812">
        <v>236</v>
      </c>
      <c r="N199" s="813"/>
      <c r="O199" s="812">
        <v>235.62</v>
      </c>
      <c r="P199" s="813"/>
      <c r="AU199" s="230"/>
    </row>
    <row r="200" spans="2:47" x14ac:dyDescent="0.35">
      <c r="B200" s="794" t="s">
        <v>588</v>
      </c>
      <c r="C200" s="337">
        <v>226</v>
      </c>
      <c r="D200" s="338"/>
      <c r="E200" s="337">
        <v>228.5</v>
      </c>
      <c r="F200" s="338"/>
      <c r="G200" s="337">
        <v>231</v>
      </c>
      <c r="H200" s="338"/>
      <c r="I200" s="337">
        <v>231</v>
      </c>
      <c r="J200" s="338"/>
      <c r="K200" s="337">
        <v>232.8</v>
      </c>
      <c r="L200" s="338"/>
      <c r="M200" s="337">
        <v>230.9</v>
      </c>
      <c r="N200" s="338"/>
      <c r="O200" s="337">
        <v>230</v>
      </c>
      <c r="P200" s="338"/>
      <c r="AU200" s="230"/>
    </row>
    <row r="201" spans="2:47" x14ac:dyDescent="0.35">
      <c r="B201" s="828" t="s">
        <v>590</v>
      </c>
      <c r="C201" s="336">
        <v>3135</v>
      </c>
      <c r="D201" s="281">
        <f>C201/C$206</f>
        <v>0.11316055443257292</v>
      </c>
      <c r="E201" s="336">
        <v>3700</v>
      </c>
      <c r="F201" s="281">
        <f>E201/E$206</f>
        <v>0.11840000000000001</v>
      </c>
      <c r="G201" s="336">
        <v>4549</v>
      </c>
      <c r="H201" s="281">
        <f>G201/G$206</f>
        <v>0.12986382711467642</v>
      </c>
      <c r="I201" s="336">
        <v>5633</v>
      </c>
      <c r="J201" s="281">
        <f>I201/I$206</f>
        <v>0.14426573784766686</v>
      </c>
      <c r="K201" s="336">
        <v>7050</v>
      </c>
      <c r="L201" s="281">
        <f>K201/K$206</f>
        <v>0.15983495057585925</v>
      </c>
      <c r="M201" s="336">
        <v>11006</v>
      </c>
      <c r="N201" s="281">
        <f>M201/M$206</f>
        <v>0.16910714011339367</v>
      </c>
      <c r="O201" s="336">
        <v>10403</v>
      </c>
      <c r="P201" s="281">
        <f>O201/O$206</f>
        <v>0.17088274910476692</v>
      </c>
      <c r="AU201" s="230"/>
    </row>
    <row r="202" spans="2:47" x14ac:dyDescent="0.35">
      <c r="B202" s="827" t="s">
        <v>591</v>
      </c>
      <c r="C202" s="436">
        <v>7649</v>
      </c>
      <c r="D202" s="425">
        <f>C202/C$206</f>
        <v>0.27609731446722496</v>
      </c>
      <c r="E202" s="436">
        <v>8280</v>
      </c>
      <c r="F202" s="425">
        <f>E202/E$206</f>
        <v>0.26495999999999997</v>
      </c>
      <c r="G202" s="436">
        <v>8975</v>
      </c>
      <c r="H202" s="425">
        <f>G202/G$206</f>
        <v>0.2562162779411345</v>
      </c>
      <c r="I202" s="436">
        <v>9570</v>
      </c>
      <c r="J202" s="425">
        <f>I202/I$206</f>
        <v>0.24509552835117554</v>
      </c>
      <c r="K202" s="436">
        <v>10012</v>
      </c>
      <c r="L202" s="425">
        <f>K202/K$206</f>
        <v>0.22698830144191529</v>
      </c>
      <c r="M202" s="436">
        <v>14887</v>
      </c>
      <c r="N202" s="425">
        <f>M202/M$206</f>
        <v>0.22873868752208718</v>
      </c>
      <c r="O202" s="436">
        <v>13887</v>
      </c>
      <c r="P202" s="425">
        <f>O202/O$206</f>
        <v>0.22811196162817438</v>
      </c>
      <c r="AU202" s="230"/>
    </row>
    <row r="203" spans="2:47" x14ac:dyDescent="0.35">
      <c r="B203" s="708" t="s">
        <v>592</v>
      </c>
      <c r="C203" s="336">
        <v>10500</v>
      </c>
      <c r="D203" s="281">
        <f>C203/C$206</f>
        <v>0.37900664164019637</v>
      </c>
      <c r="E203" s="336">
        <v>11918</v>
      </c>
      <c r="F203" s="281">
        <f>E203/E$206</f>
        <v>0.38137599999999999</v>
      </c>
      <c r="G203" s="336">
        <v>12347</v>
      </c>
      <c r="H203" s="281">
        <f>G203/G$206</f>
        <v>0.35247937423277853</v>
      </c>
      <c r="I203" s="336">
        <v>13421</v>
      </c>
      <c r="J203" s="281">
        <f>I203/I$206</f>
        <v>0.34372278850586485</v>
      </c>
      <c r="K203" s="336">
        <v>14937</v>
      </c>
      <c r="L203" s="281">
        <f>K203/K$206</f>
        <v>0.33864605060306519</v>
      </c>
      <c r="M203" s="336">
        <v>21194</v>
      </c>
      <c r="N203" s="281">
        <f>M203/M$206</f>
        <v>0.32564571393451441</v>
      </c>
      <c r="O203" s="336">
        <v>20038</v>
      </c>
      <c r="P203" s="281">
        <f>O203/O$206</f>
        <v>0.32915010348565982</v>
      </c>
      <c r="AU203" s="230"/>
    </row>
    <row r="204" spans="2:47" x14ac:dyDescent="0.35">
      <c r="B204" s="827" t="s">
        <v>593</v>
      </c>
      <c r="C204" s="436">
        <v>5656</v>
      </c>
      <c r="D204" s="425">
        <f>C204/C$206</f>
        <v>0.20415824429685245</v>
      </c>
      <c r="E204" s="436">
        <v>6519</v>
      </c>
      <c r="F204" s="425">
        <f>E204/E$206</f>
        <v>0.20860799999999999</v>
      </c>
      <c r="G204" s="436">
        <v>8144</v>
      </c>
      <c r="H204" s="425">
        <f>G204/G$206</f>
        <v>0.23249307716463502</v>
      </c>
      <c r="I204" s="436">
        <v>9198</v>
      </c>
      <c r="J204" s="425">
        <f>I204/I$206</f>
        <v>0.2355683040516314</v>
      </c>
      <c r="K204" s="436">
        <v>10643</v>
      </c>
      <c r="L204" s="425">
        <f>K204/K$206</f>
        <v>0.24129409630905957</v>
      </c>
      <c r="M204" s="436">
        <v>15894</v>
      </c>
      <c r="N204" s="425">
        <f>M204/M$206</f>
        <v>0.24421123795768479</v>
      </c>
      <c r="O204" s="436">
        <v>14527</v>
      </c>
      <c r="P204" s="425">
        <f>O204/O$206</f>
        <v>0.23862479056473604</v>
      </c>
      <c r="AU204" s="230"/>
    </row>
    <row r="205" spans="2:47" ht="15" thickBot="1" x14ac:dyDescent="0.4">
      <c r="B205" s="709" t="s">
        <v>594</v>
      </c>
      <c r="C205" s="785">
        <v>764</v>
      </c>
      <c r="D205" s="710">
        <f>C205/C$206</f>
        <v>2.7577245163153335E-2</v>
      </c>
      <c r="E205" s="785">
        <v>833</v>
      </c>
      <c r="F205" s="710">
        <f>E205/E$206</f>
        <v>2.6655999999999999E-2</v>
      </c>
      <c r="G205" s="785">
        <v>1014</v>
      </c>
      <c r="H205" s="710">
        <f>G205/G$206</f>
        <v>2.8947443546775527E-2</v>
      </c>
      <c r="I205" s="785">
        <v>1224</v>
      </c>
      <c r="J205" s="710">
        <f>I205/I$206</f>
        <v>3.1347641243661323E-2</v>
      </c>
      <c r="K205" s="785">
        <v>1466</v>
      </c>
      <c r="L205" s="710">
        <f>K205/K$206</f>
        <v>3.3236601070100659E-2</v>
      </c>
      <c r="M205" s="785">
        <v>2102</v>
      </c>
      <c r="N205" s="710">
        <f>M205/M$206</f>
        <v>3.2297220472319962E-2</v>
      </c>
      <c r="O205" s="785">
        <v>2023</v>
      </c>
      <c r="P205" s="710">
        <f>O205/O$206</f>
        <v>3.3230395216662836E-2</v>
      </c>
      <c r="AU205" s="230"/>
    </row>
    <row r="206" spans="2:47" ht="15" thickBot="1" x14ac:dyDescent="0.4">
      <c r="B206" s="799" t="s">
        <v>23</v>
      </c>
      <c r="C206" s="786">
        <f t="shared" ref="C206:P206" si="68">SUM(C201:C205)</f>
        <v>27704</v>
      </c>
      <c r="D206" s="787">
        <f t="shared" si="68"/>
        <v>1</v>
      </c>
      <c r="E206" s="786">
        <f t="shared" si="68"/>
        <v>31250</v>
      </c>
      <c r="F206" s="787">
        <f t="shared" si="68"/>
        <v>1</v>
      </c>
      <c r="G206" s="786">
        <f t="shared" si="68"/>
        <v>35029</v>
      </c>
      <c r="H206" s="787">
        <f t="shared" si="68"/>
        <v>0.99999999999999989</v>
      </c>
      <c r="I206" s="786">
        <f t="shared" si="68"/>
        <v>39046</v>
      </c>
      <c r="J206" s="787">
        <f t="shared" si="68"/>
        <v>1</v>
      </c>
      <c r="K206" s="786">
        <f t="shared" si="68"/>
        <v>44108</v>
      </c>
      <c r="L206" s="787">
        <f t="shared" si="68"/>
        <v>1</v>
      </c>
      <c r="M206" s="786">
        <f t="shared" si="68"/>
        <v>65083</v>
      </c>
      <c r="N206" s="787">
        <f t="shared" si="68"/>
        <v>1</v>
      </c>
      <c r="O206" s="823">
        <f t="shared" si="68"/>
        <v>60878</v>
      </c>
      <c r="P206" s="787">
        <f t="shared" si="68"/>
        <v>1</v>
      </c>
      <c r="AU206" s="230"/>
    </row>
    <row r="207" spans="2:47" x14ac:dyDescent="0.35">
      <c r="AU207" s="230"/>
    </row>
    <row r="208" spans="2:47" x14ac:dyDescent="0.35">
      <c r="AU208" s="230"/>
    </row>
    <row r="209" spans="1:47" ht="15" thickBot="1" x14ac:dyDescent="0.4">
      <c r="AU209" s="230"/>
    </row>
    <row r="210" spans="1:47" ht="18.5" x14ac:dyDescent="0.45">
      <c r="B210" s="138" t="s">
        <v>25</v>
      </c>
      <c r="C210" s="1113">
        <v>2015</v>
      </c>
      <c r="D210" s="1114"/>
      <c r="E210" s="1113">
        <v>2016</v>
      </c>
      <c r="F210" s="1114"/>
      <c r="G210" s="1113">
        <v>2017</v>
      </c>
      <c r="H210" s="1114"/>
      <c r="I210" s="1113">
        <v>2018</v>
      </c>
      <c r="J210" s="1114"/>
      <c r="K210" s="1113">
        <v>2019</v>
      </c>
      <c r="L210" s="1114"/>
      <c r="M210" s="1113">
        <v>2020</v>
      </c>
      <c r="N210" s="1114"/>
      <c r="O210" s="1113">
        <v>2021</v>
      </c>
      <c r="P210" s="1114"/>
      <c r="AU210" s="230"/>
    </row>
    <row r="211" spans="1:47" ht="19" thickBot="1" x14ac:dyDescent="0.5">
      <c r="B211" s="796"/>
      <c r="C211" s="819" t="s">
        <v>3</v>
      </c>
      <c r="D211" s="820" t="s">
        <v>4</v>
      </c>
      <c r="E211" s="819" t="s">
        <v>3</v>
      </c>
      <c r="F211" s="820" t="s">
        <v>4</v>
      </c>
      <c r="G211" s="819" t="s">
        <v>3</v>
      </c>
      <c r="H211" s="820" t="s">
        <v>4</v>
      </c>
      <c r="I211" s="819"/>
      <c r="J211" s="820" t="s">
        <v>4</v>
      </c>
      <c r="K211" s="819" t="s">
        <v>3</v>
      </c>
      <c r="L211" s="820" t="s">
        <v>4</v>
      </c>
      <c r="M211" s="819" t="s">
        <v>3</v>
      </c>
      <c r="N211" s="820" t="s">
        <v>4</v>
      </c>
      <c r="O211" s="819" t="s">
        <v>3</v>
      </c>
      <c r="P211" s="820" t="s">
        <v>4</v>
      </c>
      <c r="AU211" s="230"/>
    </row>
    <row r="212" spans="1:47" x14ac:dyDescent="0.35">
      <c r="B212" s="816" t="s">
        <v>585</v>
      </c>
      <c r="C212" s="817">
        <v>223.94</v>
      </c>
      <c r="D212" s="818"/>
      <c r="E212" s="817">
        <v>220.4</v>
      </c>
      <c r="F212" s="818"/>
      <c r="G212" s="817">
        <v>219.63</v>
      </c>
      <c r="H212" s="818"/>
      <c r="I212" s="817">
        <v>217.45</v>
      </c>
      <c r="J212" s="818"/>
      <c r="K212" s="817">
        <v>215.24</v>
      </c>
      <c r="L212" s="818"/>
      <c r="M212" s="817">
        <v>219.51</v>
      </c>
      <c r="N212" s="818"/>
      <c r="O212" s="817">
        <v>222.94</v>
      </c>
      <c r="P212" s="818"/>
      <c r="AU212" s="230"/>
    </row>
    <row r="213" spans="1:47" x14ac:dyDescent="0.35">
      <c r="B213" s="795" t="s">
        <v>586</v>
      </c>
      <c r="C213" s="340">
        <v>221.86</v>
      </c>
      <c r="D213" s="341"/>
      <c r="E213" s="340">
        <v>218.26</v>
      </c>
      <c r="F213" s="341"/>
      <c r="G213" s="340">
        <v>217.42</v>
      </c>
      <c r="H213" s="341"/>
      <c r="I213" s="340">
        <v>216.11</v>
      </c>
      <c r="J213" s="341"/>
      <c r="K213" s="340">
        <v>214.82</v>
      </c>
      <c r="L213" s="341"/>
      <c r="M213" s="340">
        <v>217.6</v>
      </c>
      <c r="N213" s="341"/>
      <c r="O213" s="340">
        <v>222.79</v>
      </c>
      <c r="P213" s="341"/>
      <c r="AU213" s="230"/>
    </row>
    <row r="214" spans="1:47" x14ac:dyDescent="0.35">
      <c r="B214" s="828" t="s">
        <v>590</v>
      </c>
      <c r="C214" s="336">
        <v>1093</v>
      </c>
      <c r="D214" s="281">
        <f>C214/C$219</f>
        <v>9.7302590581322887E-2</v>
      </c>
      <c r="E214" s="336">
        <v>1362</v>
      </c>
      <c r="F214" s="281">
        <f>E214/E$219</f>
        <v>0.10314274895872776</v>
      </c>
      <c r="G214" s="336">
        <v>1569</v>
      </c>
      <c r="H214" s="281">
        <f>G214/G$219</f>
        <v>0.1080652937530133</v>
      </c>
      <c r="I214" s="336">
        <v>1924</v>
      </c>
      <c r="J214" s="281">
        <f>I214/I$219</f>
        <v>0.12497564144202664</v>
      </c>
      <c r="K214" s="336">
        <v>2123</v>
      </c>
      <c r="L214" s="281">
        <f>K214/K$219</f>
        <v>0.13117083719493358</v>
      </c>
      <c r="M214" s="336">
        <v>1957</v>
      </c>
      <c r="N214" s="281">
        <f>M214/M$219</f>
        <v>0.13434475183634242</v>
      </c>
      <c r="O214" s="336">
        <v>1271</v>
      </c>
      <c r="P214" s="281">
        <f>O214/O$219</f>
        <v>0.11887392442947999</v>
      </c>
      <c r="AU214" s="230"/>
    </row>
    <row r="215" spans="1:47" x14ac:dyDescent="0.35">
      <c r="B215" s="827" t="s">
        <v>591</v>
      </c>
      <c r="C215" s="436">
        <v>3311</v>
      </c>
      <c r="D215" s="425">
        <f>C215/C$219</f>
        <v>0.29475652096501381</v>
      </c>
      <c r="E215" s="436">
        <v>4042</v>
      </c>
      <c r="F215" s="425">
        <f>E215/E$219</f>
        <v>0.30609617569102615</v>
      </c>
      <c r="G215" s="436">
        <v>4502</v>
      </c>
      <c r="H215" s="425">
        <f>G215/G$219</f>
        <v>0.31007645154624974</v>
      </c>
      <c r="I215" s="436">
        <v>4657</v>
      </c>
      <c r="J215" s="425">
        <f>I215/I$219</f>
        <v>0.30250081195193246</v>
      </c>
      <c r="K215" s="436">
        <v>4879</v>
      </c>
      <c r="L215" s="425">
        <f>K215/K$219</f>
        <v>0.30145196169292554</v>
      </c>
      <c r="M215" s="436">
        <v>4216</v>
      </c>
      <c r="N215" s="425">
        <f>M215/M$219</f>
        <v>0.28942129470721495</v>
      </c>
      <c r="O215" s="436">
        <v>3009</v>
      </c>
      <c r="P215" s="425">
        <f>O215/O$219</f>
        <v>0.28142536475869812</v>
      </c>
      <c r="AU215" s="230"/>
    </row>
    <row r="216" spans="1:47" x14ac:dyDescent="0.35">
      <c r="B216" s="708" t="s">
        <v>592</v>
      </c>
      <c r="C216" s="336">
        <v>4819</v>
      </c>
      <c r="D216" s="281">
        <f>C216/C$219</f>
        <v>0.42900382800676579</v>
      </c>
      <c r="E216" s="336">
        <v>5589</v>
      </c>
      <c r="F216" s="281">
        <f>E216/E$219</f>
        <v>0.42324876940552819</v>
      </c>
      <c r="G216" s="336">
        <v>5943</v>
      </c>
      <c r="H216" s="281">
        <f>G216/G$219</f>
        <v>0.40932571113713068</v>
      </c>
      <c r="I216" s="336">
        <v>6197</v>
      </c>
      <c r="J216" s="281">
        <f>I216/I$219</f>
        <v>0.40253329002923027</v>
      </c>
      <c r="K216" s="336">
        <v>6476</v>
      </c>
      <c r="L216" s="281">
        <f>K216/K$219</f>
        <v>0.40012357120790853</v>
      </c>
      <c r="M216" s="336">
        <v>5611</v>
      </c>
      <c r="N216" s="281">
        <f>M216/M$219</f>
        <v>0.38518569369121985</v>
      </c>
      <c r="O216" s="336">
        <v>4373</v>
      </c>
      <c r="P216" s="281">
        <f>O216/O$219</f>
        <v>0.40899738121960344</v>
      </c>
      <c r="AU216" s="230"/>
    </row>
    <row r="217" spans="1:47" ht="15" thickBot="1" x14ac:dyDescent="0.4">
      <c r="B217" s="827" t="s">
        <v>593</v>
      </c>
      <c r="C217" s="527">
        <v>1881</v>
      </c>
      <c r="D217" s="821">
        <f>C217/C$219</f>
        <v>0.16745304014955933</v>
      </c>
      <c r="E217" s="527">
        <v>2063</v>
      </c>
      <c r="F217" s="821">
        <f>E217/E$219</f>
        <v>0.1562287012495267</v>
      </c>
      <c r="G217" s="527">
        <v>2341</v>
      </c>
      <c r="H217" s="821">
        <f>G217/G$219</f>
        <v>0.16123699979337419</v>
      </c>
      <c r="I217" s="527">
        <v>2420</v>
      </c>
      <c r="J217" s="821">
        <f>I217/I$219</f>
        <v>0.157193894121468</v>
      </c>
      <c r="K217" s="527">
        <v>2542</v>
      </c>
      <c r="L217" s="821">
        <f>K217/K$219</f>
        <v>0.15705900525177632</v>
      </c>
      <c r="M217" s="527">
        <v>2602</v>
      </c>
      <c r="N217" s="821">
        <f>M217/M$219</f>
        <v>0.17862291480744147</v>
      </c>
      <c r="O217" s="527">
        <v>1913</v>
      </c>
      <c r="P217" s="821">
        <f>O217/O$219</f>
        <v>0.17891881780770669</v>
      </c>
      <c r="AU217" s="230"/>
    </row>
    <row r="218" spans="1:47" x14ac:dyDescent="0.35">
      <c r="B218" s="709" t="s">
        <v>594</v>
      </c>
      <c r="C218" s="822">
        <v>129</v>
      </c>
      <c r="D218" s="688">
        <f>C218/C$219</f>
        <v>1.14840202973382E-2</v>
      </c>
      <c r="E218" s="822">
        <v>149</v>
      </c>
      <c r="F218" s="688">
        <f>E218/E$219</f>
        <v>1.1283604695191216E-2</v>
      </c>
      <c r="G218" s="822">
        <v>164</v>
      </c>
      <c r="H218" s="688">
        <f>G218/G$219</f>
        <v>1.1295543770232109E-2</v>
      </c>
      <c r="I218" s="822">
        <v>197</v>
      </c>
      <c r="J218" s="688">
        <f>I218/I$219</f>
        <v>1.2796362455342644E-2</v>
      </c>
      <c r="K218" s="822">
        <v>165</v>
      </c>
      <c r="L218" s="688">
        <f>K218/K$219</f>
        <v>1.0194624652455977E-2</v>
      </c>
      <c r="M218" s="822">
        <v>181</v>
      </c>
      <c r="N218" s="688">
        <f>M218/M$219</f>
        <v>1.2425344957781286E-2</v>
      </c>
      <c r="O218" s="822">
        <v>126</v>
      </c>
      <c r="P218" s="688">
        <f>O218/O$219</f>
        <v>1.1784511784511785E-2</v>
      </c>
      <c r="AU218" s="230"/>
    </row>
    <row r="219" spans="1:47" ht="15" thickBot="1" x14ac:dyDescent="0.4">
      <c r="B219" s="798" t="s">
        <v>23</v>
      </c>
      <c r="C219" s="783">
        <f t="shared" ref="C219:P219" si="69">SUM(C214:C218)</f>
        <v>11233</v>
      </c>
      <c r="D219" s="784">
        <f t="shared" si="69"/>
        <v>1</v>
      </c>
      <c r="E219" s="783">
        <f t="shared" si="69"/>
        <v>13205</v>
      </c>
      <c r="F219" s="784">
        <f t="shared" si="69"/>
        <v>1</v>
      </c>
      <c r="G219" s="783">
        <f t="shared" si="69"/>
        <v>14519</v>
      </c>
      <c r="H219" s="784">
        <f t="shared" si="69"/>
        <v>1</v>
      </c>
      <c r="I219" s="783">
        <f t="shared" si="69"/>
        <v>15395</v>
      </c>
      <c r="J219" s="784">
        <f t="shared" si="69"/>
        <v>1</v>
      </c>
      <c r="K219" s="783">
        <f t="shared" si="69"/>
        <v>16185</v>
      </c>
      <c r="L219" s="784">
        <f t="shared" si="69"/>
        <v>1</v>
      </c>
      <c r="M219" s="783">
        <f t="shared" si="69"/>
        <v>14567</v>
      </c>
      <c r="N219" s="784">
        <f t="shared" si="69"/>
        <v>0.99999999999999989</v>
      </c>
      <c r="O219" s="485">
        <f t="shared" si="69"/>
        <v>10692</v>
      </c>
      <c r="P219" s="784">
        <f t="shared" si="69"/>
        <v>1</v>
      </c>
      <c r="AU219" s="230"/>
    </row>
    <row r="220" spans="1:47" x14ac:dyDescent="0.35">
      <c r="AU220" s="230"/>
    </row>
    <row r="221" spans="1:47" x14ac:dyDescent="0.35">
      <c r="AU221" s="230"/>
    </row>
    <row r="222" spans="1:47" x14ac:dyDescent="0.35">
      <c r="B222" s="43" t="s">
        <v>587</v>
      </c>
      <c r="AU222" s="230"/>
    </row>
    <row r="223" spans="1:47" x14ac:dyDescent="0.35">
      <c r="AU223" s="230"/>
    </row>
    <row r="224" spans="1:47" x14ac:dyDescent="0.35">
      <c r="A224" s="379"/>
      <c r="B224" s="1097" t="s">
        <v>609</v>
      </c>
      <c r="C224" s="1097"/>
      <c r="D224" s="1097"/>
      <c r="E224" s="1097"/>
      <c r="F224" s="1097"/>
      <c r="G224" s="1097"/>
      <c r="H224" s="1097"/>
      <c r="I224" s="1097"/>
      <c r="J224" s="1097"/>
      <c r="K224" s="549"/>
      <c r="L224" s="549"/>
      <c r="M224" s="549"/>
      <c r="N224" s="549"/>
      <c r="O224" s="549"/>
      <c r="P224" s="549"/>
      <c r="Q224" s="549"/>
      <c r="R224" s="549"/>
      <c r="S224" s="549"/>
      <c r="T224" s="548"/>
      <c r="U224" s="548"/>
      <c r="V224" s="549"/>
      <c r="W224" s="1096"/>
      <c r="X224" s="1096"/>
      <c r="Y224" s="1096"/>
      <c r="Z224" s="1096"/>
      <c r="AA224" s="549"/>
      <c r="AB224" s="549"/>
      <c r="AC224" s="549"/>
      <c r="AD224" s="549"/>
      <c r="AE224" s="549"/>
      <c r="AF224" s="549"/>
      <c r="AG224" s="549"/>
      <c r="AH224" s="549"/>
      <c r="AI224" s="379"/>
      <c r="AJ224" s="379"/>
      <c r="AK224" s="379"/>
      <c r="AL224" s="379"/>
      <c r="AM224" s="379"/>
      <c r="AN224" s="379"/>
      <c r="AO224" s="379"/>
      <c r="AP224" s="379"/>
      <c r="AQ224" s="379"/>
      <c r="AR224" s="379"/>
      <c r="AS224" s="379"/>
      <c r="AT224" s="379"/>
      <c r="AU224" s="230"/>
    </row>
    <row r="225" spans="1:47" x14ac:dyDescent="0.35">
      <c r="A225" s="379"/>
      <c r="B225" s="1097"/>
      <c r="C225" s="1097"/>
      <c r="D225" s="1097"/>
      <c r="E225" s="1097"/>
      <c r="F225" s="1097"/>
      <c r="G225" s="1097"/>
      <c r="H225" s="1097"/>
      <c r="I225" s="1097"/>
      <c r="J225" s="1097"/>
      <c r="K225" s="549"/>
      <c r="L225" s="549"/>
      <c r="M225" s="549"/>
      <c r="N225" s="549"/>
      <c r="O225" s="549"/>
      <c r="P225" s="549"/>
      <c r="Q225" s="549"/>
      <c r="R225" s="549"/>
      <c r="S225" s="549"/>
      <c r="T225" s="548"/>
      <c r="U225" s="548"/>
      <c r="V225" s="549"/>
      <c r="W225" s="550"/>
      <c r="X225" s="550"/>
      <c r="Y225" s="550"/>
      <c r="Z225" s="550"/>
      <c r="AA225" s="549"/>
      <c r="AB225" s="549"/>
      <c r="AC225" s="549"/>
      <c r="AD225" s="549"/>
      <c r="AE225" s="549"/>
      <c r="AF225" s="549"/>
      <c r="AG225" s="549"/>
      <c r="AH225" s="549"/>
      <c r="AI225" s="379"/>
      <c r="AJ225" s="379"/>
      <c r="AK225" s="379"/>
      <c r="AL225" s="379"/>
      <c r="AM225" s="379"/>
      <c r="AN225" s="379"/>
      <c r="AO225" s="379"/>
      <c r="AP225" s="379"/>
      <c r="AQ225" s="379"/>
      <c r="AR225" s="379"/>
      <c r="AS225" s="379"/>
      <c r="AT225" s="379"/>
      <c r="AU225" s="230"/>
    </row>
    <row r="226" spans="1:47" x14ac:dyDescent="0.35">
      <c r="C226" s="1112" t="s">
        <v>605</v>
      </c>
      <c r="D226" s="1112"/>
      <c r="E226" s="1112"/>
      <c r="F226" s="1112"/>
      <c r="G226" s="1112"/>
      <c r="H226" s="1112"/>
      <c r="I226" s="1112"/>
      <c r="J226" s="1112"/>
      <c r="K226" s="1112"/>
      <c r="L226" s="1112"/>
      <c r="M226" s="1112"/>
      <c r="AU226" s="230"/>
    </row>
    <row r="227" spans="1:47" x14ac:dyDescent="0.35">
      <c r="C227" s="3" t="s">
        <v>671</v>
      </c>
      <c r="AU227" s="230"/>
    </row>
    <row r="228" spans="1:47" ht="19" thickBot="1" x14ac:dyDescent="0.5">
      <c r="B228" s="288"/>
      <c r="C228" s="289"/>
      <c r="D228" s="289"/>
      <c r="E228" s="245"/>
      <c r="F228" s="245"/>
      <c r="G228" s="289"/>
      <c r="H228" s="289"/>
      <c r="I228" s="245"/>
      <c r="J228" s="245"/>
      <c r="K228" s="289"/>
      <c r="L228" s="289"/>
      <c r="M228" s="289"/>
      <c r="N228" s="289"/>
      <c r="O228" s="289"/>
      <c r="P228" s="289"/>
      <c r="AU228" s="230"/>
    </row>
    <row r="229" spans="1:47" ht="19" thickBot="1" x14ac:dyDescent="0.5">
      <c r="B229" s="148" t="s">
        <v>135</v>
      </c>
      <c r="C229" s="832">
        <v>2015</v>
      </c>
      <c r="D229" s="832">
        <v>2016</v>
      </c>
      <c r="E229" s="833">
        <v>2017</v>
      </c>
      <c r="F229" s="833">
        <v>2018</v>
      </c>
      <c r="G229" s="832">
        <v>2019</v>
      </c>
      <c r="H229" s="833">
        <v>2020</v>
      </c>
      <c r="I229" s="832">
        <v>2021</v>
      </c>
      <c r="P229" s="286"/>
      <c r="AU229" s="230"/>
    </row>
    <row r="230" spans="1:47" x14ac:dyDescent="0.35">
      <c r="B230" s="706" t="s">
        <v>604</v>
      </c>
      <c r="C230" s="560">
        <v>0.16300000000000001</v>
      </c>
      <c r="D230" s="831">
        <v>0.16400000000000001</v>
      </c>
      <c r="E230" s="831">
        <v>0.16400000000000001</v>
      </c>
      <c r="F230" s="831">
        <v>0.16</v>
      </c>
      <c r="G230" s="831">
        <v>0.17399999999999999</v>
      </c>
      <c r="H230" s="831">
        <v>0.184</v>
      </c>
      <c r="I230" s="831">
        <v>0.187</v>
      </c>
      <c r="P230" s="51"/>
      <c r="AU230" s="230"/>
    </row>
    <row r="231" spans="1:47" x14ac:dyDescent="0.35">
      <c r="B231" s="707" t="s">
        <v>89</v>
      </c>
      <c r="C231" s="571">
        <v>0.47499999999999998</v>
      </c>
      <c r="D231" s="843">
        <v>0.47499999999999998</v>
      </c>
      <c r="E231" s="843">
        <v>0.47299999999999998</v>
      </c>
      <c r="F231" s="843">
        <v>0.48299999999999998</v>
      </c>
      <c r="G231" s="843">
        <v>0.48</v>
      </c>
      <c r="H231" s="843">
        <v>0.46700000000000003</v>
      </c>
      <c r="I231" s="843">
        <v>0.46200000000000002</v>
      </c>
      <c r="P231" s="51"/>
      <c r="AU231" s="230"/>
    </row>
    <row r="232" spans="1:47" x14ac:dyDescent="0.35">
      <c r="B232" s="708" t="s">
        <v>607</v>
      </c>
      <c r="C232" s="561">
        <v>2.7E-2</v>
      </c>
      <c r="D232" s="830">
        <v>2.5999999999999999E-2</v>
      </c>
      <c r="E232" s="830">
        <v>2.7E-2</v>
      </c>
      <c r="F232" s="830">
        <v>2.5999999999999999E-2</v>
      </c>
      <c r="G232" s="830">
        <v>2.7E-2</v>
      </c>
      <c r="H232" s="830">
        <v>2.9000000000000001E-2</v>
      </c>
      <c r="I232" s="830">
        <v>3.7999999999999999E-2</v>
      </c>
      <c r="P232" s="51"/>
      <c r="AU232" s="230"/>
    </row>
    <row r="233" spans="1:47" x14ac:dyDescent="0.35">
      <c r="B233" s="707" t="s">
        <v>608</v>
      </c>
      <c r="C233" s="571">
        <v>0.23599999999999999</v>
      </c>
      <c r="D233" s="843">
        <v>0.23599999999999999</v>
      </c>
      <c r="E233" s="843">
        <v>0.23499999999999999</v>
      </c>
      <c r="F233" s="843">
        <v>0.23200000000000001</v>
      </c>
      <c r="G233" s="843">
        <v>0.22900000000000001</v>
      </c>
      <c r="H233" s="843">
        <v>0.23599999999999999</v>
      </c>
      <c r="I233" s="843">
        <v>0.23</v>
      </c>
      <c r="P233" s="51"/>
      <c r="AU233" s="230"/>
    </row>
    <row r="234" spans="1:47" x14ac:dyDescent="0.35">
      <c r="B234" s="708" t="s">
        <v>402</v>
      </c>
      <c r="C234" s="561">
        <v>8.5999999999999993E-2</v>
      </c>
      <c r="D234" s="830">
        <v>8.5999999999999993E-2</v>
      </c>
      <c r="E234" s="830">
        <v>8.7999999999999995E-2</v>
      </c>
      <c r="F234" s="830">
        <v>8.6999999999999994E-2</v>
      </c>
      <c r="G234" s="830">
        <v>8.2000000000000003E-2</v>
      </c>
      <c r="H234" s="830">
        <v>7.6999999999999999E-2</v>
      </c>
      <c r="I234" s="830">
        <v>7.6999999999999999E-2</v>
      </c>
      <c r="P234" s="48"/>
      <c r="AU234" s="230"/>
    </row>
    <row r="235" spans="1:47" ht="15" thickBot="1" x14ac:dyDescent="0.4">
      <c r="B235" s="853" t="s">
        <v>53</v>
      </c>
      <c r="C235" s="854">
        <v>1.2999999999999999E-2</v>
      </c>
      <c r="D235" s="844">
        <v>1.2999999999999999E-2</v>
      </c>
      <c r="E235" s="844">
        <v>1.2999999999999999E-2</v>
      </c>
      <c r="F235" s="844">
        <v>1.2E-2</v>
      </c>
      <c r="G235" s="844">
        <v>8.0000000000000002E-3</v>
      </c>
      <c r="H235" s="844">
        <v>7.0000000000000001E-3</v>
      </c>
      <c r="I235" s="844">
        <v>6.0000000000000001E-3</v>
      </c>
      <c r="AU235" s="230"/>
    </row>
    <row r="236" spans="1:47" ht="15" thickBot="1" x14ac:dyDescent="0.4">
      <c r="B236" s="855" t="s">
        <v>23</v>
      </c>
      <c r="C236" s="856">
        <f t="shared" ref="C236:I236" si="70">SUM(C230:C235)</f>
        <v>1</v>
      </c>
      <c r="D236" s="857">
        <f t="shared" si="70"/>
        <v>1</v>
      </c>
      <c r="E236" s="857">
        <f t="shared" si="70"/>
        <v>1</v>
      </c>
      <c r="F236" s="857">
        <f t="shared" si="70"/>
        <v>1</v>
      </c>
      <c r="G236" s="857">
        <f t="shared" si="70"/>
        <v>0.99999999999999989</v>
      </c>
      <c r="H236" s="857">
        <f t="shared" si="70"/>
        <v>1</v>
      </c>
      <c r="I236" s="857">
        <f t="shared" si="70"/>
        <v>1</v>
      </c>
      <c r="AU236" s="230"/>
    </row>
    <row r="237" spans="1:47" x14ac:dyDescent="0.35">
      <c r="P237" s="43"/>
      <c r="AU237" s="230"/>
    </row>
    <row r="238" spans="1:47" ht="15" thickBot="1" x14ac:dyDescent="0.4">
      <c r="P238" s="51"/>
      <c r="AU238" s="230"/>
    </row>
    <row r="239" spans="1:47" ht="19" thickBot="1" x14ac:dyDescent="0.5">
      <c r="B239" s="342" t="s">
        <v>138</v>
      </c>
      <c r="C239" s="841">
        <v>2015</v>
      </c>
      <c r="D239" s="841">
        <v>2016</v>
      </c>
      <c r="E239" s="842">
        <v>2017</v>
      </c>
      <c r="F239" s="842">
        <v>2018</v>
      </c>
      <c r="G239" s="841">
        <v>2019</v>
      </c>
      <c r="H239" s="842">
        <v>2020</v>
      </c>
      <c r="I239" s="841">
        <v>2021</v>
      </c>
      <c r="P239" s="51"/>
      <c r="AU239" s="230"/>
    </row>
    <row r="240" spans="1:47" x14ac:dyDescent="0.35">
      <c r="B240" s="835" t="s">
        <v>604</v>
      </c>
      <c r="C240" s="831">
        <v>0.59099999999999997</v>
      </c>
      <c r="D240" s="831">
        <v>0.56799999999999995</v>
      </c>
      <c r="E240" s="831">
        <v>0.5</v>
      </c>
      <c r="F240" s="831">
        <v>0.46899999999999997</v>
      </c>
      <c r="G240" s="831">
        <v>0.443</v>
      </c>
      <c r="H240" s="831">
        <v>0.42899999999999999</v>
      </c>
      <c r="I240" s="831">
        <v>0.41899999999999998</v>
      </c>
      <c r="P240" s="51"/>
      <c r="AU240" s="230"/>
    </row>
    <row r="241" spans="2:47" x14ac:dyDescent="0.35">
      <c r="B241" s="858" t="s">
        <v>89</v>
      </c>
      <c r="C241" s="843">
        <v>0.216</v>
      </c>
      <c r="D241" s="843">
        <v>0.218</v>
      </c>
      <c r="E241" s="843">
        <v>0.27100000000000002</v>
      </c>
      <c r="F241" s="843">
        <v>0.28499999999999998</v>
      </c>
      <c r="G241" s="843">
        <v>0.3</v>
      </c>
      <c r="H241" s="843">
        <v>0.32800000000000001</v>
      </c>
      <c r="I241" s="843">
        <v>0.32300000000000001</v>
      </c>
      <c r="P241" s="51"/>
      <c r="AU241" s="230"/>
    </row>
    <row r="242" spans="2:47" x14ac:dyDescent="0.35">
      <c r="B242" s="836" t="s">
        <v>607</v>
      </c>
      <c r="C242" s="830">
        <v>1.9E-2</v>
      </c>
      <c r="D242" s="830">
        <v>1.9E-2</v>
      </c>
      <c r="E242" s="830">
        <v>0.02</v>
      </c>
      <c r="F242" s="830">
        <v>2.1999999999999999E-2</v>
      </c>
      <c r="G242" s="830">
        <v>2.4E-2</v>
      </c>
      <c r="H242" s="830">
        <v>2.3E-2</v>
      </c>
      <c r="I242" s="830">
        <v>2.4E-2</v>
      </c>
      <c r="P242" s="287"/>
      <c r="AU242" s="230"/>
    </row>
    <row r="243" spans="2:47" x14ac:dyDescent="0.35">
      <c r="B243" s="858" t="s">
        <v>608</v>
      </c>
      <c r="C243" s="843">
        <v>0.16200000000000001</v>
      </c>
      <c r="D243" s="843">
        <v>0.18099999999999999</v>
      </c>
      <c r="E243" s="843">
        <v>0.189</v>
      </c>
      <c r="F243" s="843">
        <v>0.20300000000000001</v>
      </c>
      <c r="G243" s="843">
        <v>0.21099999999999999</v>
      </c>
      <c r="H243" s="843">
        <v>0.19500000000000001</v>
      </c>
      <c r="I243" s="843">
        <v>0.21</v>
      </c>
      <c r="AU243" s="230"/>
    </row>
    <row r="244" spans="2:47" x14ac:dyDescent="0.35">
      <c r="B244" s="836" t="s">
        <v>402</v>
      </c>
      <c r="C244" s="830">
        <v>8.0000000000000002E-3</v>
      </c>
      <c r="D244" s="830">
        <v>0.01</v>
      </c>
      <c r="E244" s="830">
        <v>1.4999999999999999E-2</v>
      </c>
      <c r="F244" s="830">
        <v>1.6E-2</v>
      </c>
      <c r="G244" s="830">
        <v>1.4999999999999999E-2</v>
      </c>
      <c r="H244" s="830">
        <v>1.7999999999999999E-2</v>
      </c>
      <c r="I244" s="830">
        <v>1.7000000000000001E-2</v>
      </c>
      <c r="AU244" s="230"/>
    </row>
    <row r="245" spans="2:47" ht="15" thickBot="1" x14ac:dyDescent="0.4">
      <c r="B245" s="859" t="s">
        <v>53</v>
      </c>
      <c r="C245" s="844">
        <v>4.0000000000000001E-3</v>
      </c>
      <c r="D245" s="844">
        <v>4.0000000000000001E-3</v>
      </c>
      <c r="E245" s="844">
        <v>5.0000000000000001E-3</v>
      </c>
      <c r="F245" s="844">
        <v>5.0000000000000001E-3</v>
      </c>
      <c r="G245" s="844">
        <v>7.0000000000000001E-3</v>
      </c>
      <c r="H245" s="844">
        <v>7.0000000000000001E-3</v>
      </c>
      <c r="I245" s="844">
        <v>7.0000000000000001E-3</v>
      </c>
      <c r="P245" s="43"/>
      <c r="AU245" s="230"/>
    </row>
    <row r="246" spans="2:47" ht="19" thickBot="1" x14ac:dyDescent="0.5">
      <c r="B246" s="860" t="s">
        <v>23</v>
      </c>
      <c r="C246" s="857">
        <f>SUM(C240:C245)</f>
        <v>1</v>
      </c>
      <c r="D246" s="857">
        <f t="shared" ref="D246:I246" si="71">SUM(D240:D245)</f>
        <v>1</v>
      </c>
      <c r="E246" s="857">
        <f t="shared" si="71"/>
        <v>1</v>
      </c>
      <c r="F246" s="857">
        <f t="shared" si="71"/>
        <v>1</v>
      </c>
      <c r="G246" s="857">
        <f t="shared" si="71"/>
        <v>1</v>
      </c>
      <c r="H246" s="857">
        <f t="shared" si="71"/>
        <v>1</v>
      </c>
      <c r="I246" s="857">
        <f t="shared" si="71"/>
        <v>1</v>
      </c>
      <c r="P246" s="289"/>
      <c r="AU246" s="230"/>
    </row>
    <row r="247" spans="2:47" ht="18.5" x14ac:dyDescent="0.45">
      <c r="B247" s="837"/>
      <c r="C247" s="838"/>
      <c r="D247" s="838"/>
      <c r="E247" s="838"/>
      <c r="F247" s="838"/>
      <c r="G247" s="838"/>
      <c r="H247" s="838"/>
      <c r="I247" s="838"/>
      <c r="P247" s="289"/>
      <c r="AU247" s="230"/>
    </row>
    <row r="248" spans="2:47" ht="16" thickBot="1" x14ac:dyDescent="0.4">
      <c r="P248" s="286"/>
      <c r="AU248" s="230"/>
    </row>
    <row r="249" spans="2:47" ht="19" thickBot="1" x14ac:dyDescent="0.5">
      <c r="B249" s="138" t="s">
        <v>25</v>
      </c>
      <c r="C249" s="839">
        <v>2015</v>
      </c>
      <c r="D249" s="839">
        <v>2016</v>
      </c>
      <c r="E249" s="840">
        <v>2017</v>
      </c>
      <c r="F249" s="840">
        <v>2018</v>
      </c>
      <c r="G249" s="839">
        <v>2019</v>
      </c>
      <c r="H249" s="840">
        <v>2020</v>
      </c>
      <c r="I249" s="839">
        <v>2021</v>
      </c>
      <c r="P249" s="51"/>
      <c r="AU249" s="230"/>
    </row>
    <row r="250" spans="2:47" x14ac:dyDescent="0.35">
      <c r="B250" s="835" t="s">
        <v>604</v>
      </c>
      <c r="C250" s="831">
        <v>0.254</v>
      </c>
      <c r="D250" s="831">
        <v>0.246</v>
      </c>
      <c r="E250" s="831">
        <v>0.23699999999999999</v>
      </c>
      <c r="F250" s="831">
        <v>0.22500000000000001</v>
      </c>
      <c r="G250" s="831">
        <v>0.224</v>
      </c>
      <c r="H250" s="831">
        <v>0.23400000000000001</v>
      </c>
      <c r="I250" s="831">
        <v>0.23300000000000001</v>
      </c>
      <c r="P250" s="51"/>
      <c r="AU250" s="230"/>
    </row>
    <row r="251" spans="2:47" x14ac:dyDescent="0.35">
      <c r="B251" s="858" t="s">
        <v>89</v>
      </c>
      <c r="C251" s="843">
        <v>0.40500000000000003</v>
      </c>
      <c r="D251" s="843">
        <v>0.4</v>
      </c>
      <c r="E251" s="843">
        <v>0.41199999999999998</v>
      </c>
      <c r="F251" s="843">
        <v>0.42199999999999999</v>
      </c>
      <c r="G251" s="843">
        <v>0.42599999999999999</v>
      </c>
      <c r="H251" s="843">
        <v>0.437</v>
      </c>
      <c r="I251" s="843">
        <v>0.433</v>
      </c>
      <c r="P251" s="51"/>
      <c r="AU251" s="230"/>
    </row>
    <row r="252" spans="2:47" x14ac:dyDescent="0.35">
      <c r="B252" s="836" t="s">
        <v>607</v>
      </c>
      <c r="C252" s="830">
        <v>0.03</v>
      </c>
      <c r="D252" s="830">
        <v>2.9000000000000001E-2</v>
      </c>
      <c r="E252" s="830">
        <v>2.9000000000000001E-2</v>
      </c>
      <c r="F252" s="830">
        <v>2.8000000000000001E-2</v>
      </c>
      <c r="G252" s="830">
        <v>3.1E-2</v>
      </c>
      <c r="H252" s="830">
        <v>0.03</v>
      </c>
      <c r="I252" s="830">
        <v>3.1E-2</v>
      </c>
      <c r="P252" s="51"/>
      <c r="AU252" s="230"/>
    </row>
    <row r="253" spans="2:47" x14ac:dyDescent="0.35">
      <c r="B253" s="858" t="s">
        <v>608</v>
      </c>
      <c r="C253" s="843">
        <v>0.24399999999999999</v>
      </c>
      <c r="D253" s="843">
        <v>0.25800000000000001</v>
      </c>
      <c r="E253" s="843">
        <v>0.252</v>
      </c>
      <c r="F253" s="843">
        <v>0.25700000000000001</v>
      </c>
      <c r="G253" s="843">
        <v>0.25600000000000001</v>
      </c>
      <c r="H253" s="843">
        <v>0.24299999999999999</v>
      </c>
      <c r="I253" s="843">
        <v>0.245</v>
      </c>
      <c r="P253" s="287"/>
      <c r="AU253" s="230"/>
    </row>
    <row r="254" spans="2:47" x14ac:dyDescent="0.35">
      <c r="B254" s="836" t="s">
        <v>402</v>
      </c>
      <c r="C254" s="830">
        <v>5.7000000000000002E-2</v>
      </c>
      <c r="D254" s="830">
        <v>5.6000000000000001E-2</v>
      </c>
      <c r="E254" s="830">
        <v>5.8999999999999997E-2</v>
      </c>
      <c r="F254" s="830">
        <v>5.8000000000000003E-2</v>
      </c>
      <c r="G254" s="830">
        <v>5.6000000000000001E-2</v>
      </c>
      <c r="H254" s="830">
        <v>0.05</v>
      </c>
      <c r="I254" s="830">
        <v>5.1999999999999998E-2</v>
      </c>
      <c r="AU254" s="230"/>
    </row>
    <row r="255" spans="2:47" ht="15" thickBot="1" x14ac:dyDescent="0.4">
      <c r="B255" s="859" t="s">
        <v>53</v>
      </c>
      <c r="C255" s="844">
        <v>0.01</v>
      </c>
      <c r="D255" s="844">
        <v>1.0999999999999999E-2</v>
      </c>
      <c r="E255" s="844">
        <v>1.0999999999999999E-2</v>
      </c>
      <c r="F255" s="844">
        <v>0.01</v>
      </c>
      <c r="G255" s="844">
        <v>7.0000000000000001E-3</v>
      </c>
      <c r="H255" s="844">
        <v>6.0000000000000001E-3</v>
      </c>
      <c r="I255" s="844">
        <v>6.0000000000000001E-3</v>
      </c>
      <c r="AU255" s="230"/>
    </row>
    <row r="256" spans="2:47" ht="15" thickBot="1" x14ac:dyDescent="0.4">
      <c r="B256" s="860" t="s">
        <v>23</v>
      </c>
      <c r="C256" s="857">
        <f>SUM(C250:C255)</f>
        <v>1</v>
      </c>
      <c r="D256" s="857">
        <f t="shared" ref="D256:I256" si="72">SUM(D250:D255)</f>
        <v>1</v>
      </c>
      <c r="E256" s="857">
        <f t="shared" si="72"/>
        <v>1</v>
      </c>
      <c r="F256" s="857">
        <f t="shared" si="72"/>
        <v>1</v>
      </c>
      <c r="G256" s="857">
        <f t="shared" si="72"/>
        <v>1</v>
      </c>
      <c r="H256" s="857">
        <f t="shared" si="72"/>
        <v>1</v>
      </c>
      <c r="I256" s="857">
        <f t="shared" si="72"/>
        <v>1</v>
      </c>
      <c r="AU256" s="230"/>
    </row>
    <row r="257" spans="1:47" x14ac:dyDescent="0.35">
      <c r="AU257" s="230"/>
    </row>
    <row r="258" spans="1:47" x14ac:dyDescent="0.35">
      <c r="AU258" s="230"/>
    </row>
    <row r="259" spans="1:47" x14ac:dyDescent="0.35">
      <c r="B259" s="632" t="s">
        <v>606</v>
      </c>
      <c r="AU259" s="230"/>
    </row>
    <row r="260" spans="1:47" x14ac:dyDescent="0.35">
      <c r="B260" s="829" t="s">
        <v>196</v>
      </c>
      <c r="AU260" s="230"/>
    </row>
    <row r="261" spans="1:47" x14ac:dyDescent="0.35">
      <c r="AU261" s="230"/>
    </row>
    <row r="262" spans="1:47" x14ac:dyDescent="0.35">
      <c r="A262" s="379"/>
      <c r="B262" s="1097" t="s">
        <v>612</v>
      </c>
      <c r="C262" s="1097"/>
      <c r="D262" s="1097"/>
      <c r="E262" s="1097"/>
      <c r="F262" s="1097"/>
      <c r="G262" s="1097"/>
      <c r="H262" s="1097"/>
      <c r="I262" s="1097"/>
      <c r="J262" s="1097"/>
      <c r="K262" s="549"/>
      <c r="L262" s="549"/>
      <c r="M262" s="549"/>
      <c r="N262" s="549"/>
      <c r="O262" s="549"/>
      <c r="P262" s="549"/>
      <c r="Q262" s="549"/>
      <c r="R262" s="549"/>
      <c r="S262" s="549"/>
      <c r="T262" s="548"/>
      <c r="U262" s="548"/>
      <c r="V262" s="549"/>
      <c r="W262" s="1096"/>
      <c r="X262" s="1096"/>
      <c r="Y262" s="1096"/>
      <c r="Z262" s="1096"/>
      <c r="AA262" s="549"/>
      <c r="AB262" s="549"/>
      <c r="AC262" s="549"/>
      <c r="AD262" s="549"/>
      <c r="AE262" s="549"/>
      <c r="AF262" s="549"/>
      <c r="AG262" s="549"/>
      <c r="AH262" s="549"/>
      <c r="AI262" s="379"/>
      <c r="AJ262" s="379"/>
      <c r="AK262" s="379"/>
      <c r="AL262" s="379"/>
      <c r="AM262" s="379"/>
      <c r="AN262" s="379"/>
      <c r="AO262" s="379"/>
      <c r="AP262" s="379"/>
      <c r="AQ262" s="379"/>
      <c r="AR262" s="379"/>
      <c r="AS262" s="379"/>
      <c r="AT262" s="379"/>
      <c r="AU262" s="230"/>
    </row>
    <row r="263" spans="1:47" x14ac:dyDescent="0.35">
      <c r="A263" s="379"/>
      <c r="B263" s="1097"/>
      <c r="C263" s="1097"/>
      <c r="D263" s="1097"/>
      <c r="E263" s="1097"/>
      <c r="F263" s="1097"/>
      <c r="G263" s="1097"/>
      <c r="H263" s="1097"/>
      <c r="I263" s="1097"/>
      <c r="J263" s="1097"/>
      <c r="K263" s="549"/>
      <c r="L263" s="549"/>
      <c r="M263" s="549"/>
      <c r="N263" s="549"/>
      <c r="O263" s="549"/>
      <c r="P263" s="549"/>
      <c r="Q263" s="549"/>
      <c r="R263" s="549"/>
      <c r="S263" s="549"/>
      <c r="T263" s="548"/>
      <c r="U263" s="548"/>
      <c r="V263" s="549"/>
      <c r="W263" s="550"/>
      <c r="X263" s="550"/>
      <c r="Y263" s="550"/>
      <c r="Z263" s="550"/>
      <c r="AA263" s="549"/>
      <c r="AB263" s="549"/>
      <c r="AC263" s="549"/>
      <c r="AD263" s="549"/>
      <c r="AE263" s="549"/>
      <c r="AF263" s="549"/>
      <c r="AG263" s="549"/>
      <c r="AH263" s="549"/>
      <c r="AI263" s="379"/>
      <c r="AJ263" s="379"/>
      <c r="AK263" s="379"/>
      <c r="AL263" s="379"/>
      <c r="AM263" s="379"/>
      <c r="AN263" s="379"/>
      <c r="AO263" s="379"/>
      <c r="AP263" s="379"/>
      <c r="AQ263" s="379"/>
      <c r="AR263" s="379"/>
      <c r="AS263" s="379"/>
      <c r="AT263" s="379"/>
      <c r="AU263" s="230"/>
    </row>
    <row r="264" spans="1:47" x14ac:dyDescent="0.35">
      <c r="C264" s="3" t="s">
        <v>617</v>
      </c>
      <c r="AU264" s="230"/>
    </row>
    <row r="265" spans="1:47" x14ac:dyDescent="0.35">
      <c r="C265" s="3" t="s">
        <v>673</v>
      </c>
      <c r="AU265" s="230"/>
    </row>
    <row r="266" spans="1:47" x14ac:dyDescent="0.35">
      <c r="AU266" s="230"/>
    </row>
    <row r="267" spans="1:47" ht="15" thickBot="1" x14ac:dyDescent="0.4">
      <c r="AU267" s="230"/>
    </row>
    <row r="268" spans="1:47" ht="19" thickBot="1" x14ac:dyDescent="0.5">
      <c r="B268" s="148" t="s">
        <v>135</v>
      </c>
      <c r="C268" s="849">
        <v>2015</v>
      </c>
      <c r="D268" s="850">
        <v>2016</v>
      </c>
      <c r="E268" s="851">
        <v>2017</v>
      </c>
      <c r="F268" s="851">
        <v>2018</v>
      </c>
      <c r="G268" s="850">
        <v>2019</v>
      </c>
      <c r="H268" s="851">
        <v>2020</v>
      </c>
      <c r="I268" s="852">
        <v>2021</v>
      </c>
      <c r="R268" s="9"/>
      <c r="AU268" s="230"/>
    </row>
    <row r="269" spans="1:47" ht="15.5" x14ac:dyDescent="0.35">
      <c r="B269" s="282" t="s">
        <v>387</v>
      </c>
      <c r="C269" s="554">
        <v>3.4000000000000002E-2</v>
      </c>
      <c r="D269" s="554">
        <v>3.6999999999999998E-2</v>
      </c>
      <c r="E269" s="554">
        <v>3.6999999999999998E-2</v>
      </c>
      <c r="F269" s="554">
        <v>2.9000000000000001E-2</v>
      </c>
      <c r="G269" s="554">
        <v>2.9000000000000001E-2</v>
      </c>
      <c r="H269" s="554">
        <v>1.4999999999999999E-2</v>
      </c>
      <c r="I269" s="554">
        <v>4.1000000000000002E-2</v>
      </c>
      <c r="R269" s="9"/>
      <c r="AU269" s="230"/>
    </row>
    <row r="270" spans="1:47" ht="15.5" x14ac:dyDescent="0.35">
      <c r="B270" s="324" t="s">
        <v>384</v>
      </c>
      <c r="C270" s="425">
        <v>0.112</v>
      </c>
      <c r="D270" s="425">
        <v>0.106</v>
      </c>
      <c r="E270" s="425">
        <v>0.109</v>
      </c>
      <c r="F270" s="425">
        <v>0.1</v>
      </c>
      <c r="G270" s="425">
        <v>0.104</v>
      </c>
      <c r="H270" s="425">
        <v>9.5000000000000001E-2</v>
      </c>
      <c r="I270" s="425">
        <v>0.1</v>
      </c>
      <c r="R270" s="9"/>
      <c r="AU270" s="230"/>
    </row>
    <row r="271" spans="1:47" ht="15.5" x14ac:dyDescent="0.35">
      <c r="B271" s="283" t="s">
        <v>388</v>
      </c>
      <c r="C271" s="30">
        <v>0.17499999999999999</v>
      </c>
      <c r="D271" s="30">
        <v>0.17199999999999999</v>
      </c>
      <c r="E271" s="30">
        <v>0.16</v>
      </c>
      <c r="F271" s="30">
        <v>0.16800000000000001</v>
      </c>
      <c r="G271" s="30">
        <v>0.16600000000000001</v>
      </c>
      <c r="H271" s="30">
        <v>0.16900000000000001</v>
      </c>
      <c r="I271" s="30">
        <v>0.16</v>
      </c>
      <c r="R271" s="9"/>
      <c r="AU271" s="230"/>
    </row>
    <row r="272" spans="1:47" ht="15.5" x14ac:dyDescent="0.35">
      <c r="B272" s="324" t="s">
        <v>389</v>
      </c>
      <c r="C272" s="425">
        <v>0.21</v>
      </c>
      <c r="D272" s="425">
        <v>0.20599999999999999</v>
      </c>
      <c r="E272" s="425">
        <v>0.19800000000000001</v>
      </c>
      <c r="F272" s="425">
        <v>0.189</v>
      </c>
      <c r="G272" s="425">
        <v>0.17799999999999999</v>
      </c>
      <c r="H272" s="425">
        <v>0.18</v>
      </c>
      <c r="I272" s="425">
        <v>0.16600000000000001</v>
      </c>
      <c r="R272" s="9"/>
      <c r="AU272" s="230"/>
    </row>
    <row r="273" spans="2:47" ht="15.5" x14ac:dyDescent="0.35">
      <c r="B273" s="283" t="s">
        <v>390</v>
      </c>
      <c r="C273" s="30">
        <v>0.19800000000000001</v>
      </c>
      <c r="D273" s="30">
        <v>0.193</v>
      </c>
      <c r="E273" s="30">
        <v>0.19400000000000001</v>
      </c>
      <c r="F273" s="30">
        <v>0.19900000000000001</v>
      </c>
      <c r="G273" s="30">
        <v>0.19400000000000001</v>
      </c>
      <c r="H273" s="30">
        <v>0.191</v>
      </c>
      <c r="I273" s="30">
        <v>0.184</v>
      </c>
      <c r="R273" s="9"/>
      <c r="AU273" s="230"/>
    </row>
    <row r="274" spans="2:47" ht="15.5" x14ac:dyDescent="0.35">
      <c r="B274" s="324" t="s">
        <v>385</v>
      </c>
      <c r="C274" s="425">
        <v>0.20499999999999999</v>
      </c>
      <c r="D274" s="425">
        <v>0.22</v>
      </c>
      <c r="E274" s="425">
        <v>0.23300000000000001</v>
      </c>
      <c r="F274" s="425">
        <v>0.24299999999999999</v>
      </c>
      <c r="G274" s="425">
        <v>0.254</v>
      </c>
      <c r="H274" s="425">
        <v>0.27</v>
      </c>
      <c r="I274" s="425">
        <v>0.26400000000000001</v>
      </c>
      <c r="R274" s="9"/>
      <c r="AU274" s="230"/>
    </row>
    <row r="275" spans="2:47" ht="15.5" x14ac:dyDescent="0.35">
      <c r="B275" s="283" t="s">
        <v>386</v>
      </c>
      <c r="C275" s="30">
        <v>6.4000000000000001E-2</v>
      </c>
      <c r="D275" s="30">
        <v>6.5000000000000002E-2</v>
      </c>
      <c r="E275" s="30">
        <v>6.8000000000000005E-2</v>
      </c>
      <c r="F275" s="30">
        <v>7.0999999999999994E-2</v>
      </c>
      <c r="G275" s="30">
        <v>7.3999999999999996E-2</v>
      </c>
      <c r="H275" s="30">
        <v>7.9000000000000001E-2</v>
      </c>
      <c r="I275" s="30">
        <v>8.4000000000000005E-2</v>
      </c>
      <c r="R275" s="9"/>
      <c r="AU275" s="230"/>
    </row>
    <row r="276" spans="2:47" ht="16" thickBot="1" x14ac:dyDescent="0.4">
      <c r="B276" s="521" t="s">
        <v>53</v>
      </c>
      <c r="C276" s="821">
        <v>2E-3</v>
      </c>
      <c r="D276" s="821">
        <v>1E-3</v>
      </c>
      <c r="E276" s="821">
        <v>1E-3</v>
      </c>
      <c r="F276" s="821">
        <v>1E-3</v>
      </c>
      <c r="G276" s="821">
        <v>1E-3</v>
      </c>
      <c r="H276" s="821">
        <v>1E-3</v>
      </c>
      <c r="I276" s="821">
        <v>1E-3</v>
      </c>
      <c r="R276" s="9"/>
      <c r="AU276" s="230"/>
    </row>
    <row r="277" spans="2:47" ht="16" thickBot="1" x14ac:dyDescent="0.4">
      <c r="B277" s="861" t="s">
        <v>23</v>
      </c>
      <c r="C277" s="862">
        <f t="shared" ref="C277:I277" si="73">SUM(C269:C276)</f>
        <v>1</v>
      </c>
      <c r="D277" s="862">
        <f t="shared" si="73"/>
        <v>0.99999999999999989</v>
      </c>
      <c r="E277" s="862">
        <f t="shared" si="73"/>
        <v>0.99999999999999989</v>
      </c>
      <c r="F277" s="862">
        <f t="shared" si="73"/>
        <v>1</v>
      </c>
      <c r="G277" s="862">
        <f t="shared" si="73"/>
        <v>1</v>
      </c>
      <c r="H277" s="862">
        <f t="shared" si="73"/>
        <v>1</v>
      </c>
      <c r="I277" s="862">
        <f t="shared" si="73"/>
        <v>1</v>
      </c>
      <c r="R277" s="9"/>
      <c r="AU277" s="230"/>
    </row>
    <row r="278" spans="2:47" x14ac:dyDescent="0.35">
      <c r="B278" s="265"/>
      <c r="R278" s="9"/>
      <c r="AU278" s="230"/>
    </row>
    <row r="279" spans="2:47" ht="15" thickBot="1" x14ac:dyDescent="0.4">
      <c r="R279" s="9"/>
      <c r="AU279" s="230"/>
    </row>
    <row r="280" spans="2:47" ht="19" thickBot="1" x14ac:dyDescent="0.5">
      <c r="B280" s="342" t="s">
        <v>138</v>
      </c>
      <c r="C280" s="841">
        <v>2015</v>
      </c>
      <c r="D280" s="841">
        <v>2016</v>
      </c>
      <c r="E280" s="842">
        <v>2017</v>
      </c>
      <c r="F280" s="842">
        <v>2018</v>
      </c>
      <c r="G280" s="841">
        <v>2019</v>
      </c>
      <c r="H280" s="842">
        <v>2020</v>
      </c>
      <c r="I280" s="841">
        <v>2021</v>
      </c>
      <c r="AU280" s="230"/>
    </row>
    <row r="281" spans="2:47" ht="15.5" x14ac:dyDescent="0.35">
      <c r="B281" s="285" t="s">
        <v>387</v>
      </c>
      <c r="C281" s="831">
        <v>0.158</v>
      </c>
      <c r="D281" s="831">
        <v>0.14699999999999999</v>
      </c>
      <c r="E281" s="831">
        <v>0.115</v>
      </c>
      <c r="F281" s="831">
        <v>0.108</v>
      </c>
      <c r="G281" s="831">
        <v>0.104</v>
      </c>
      <c r="H281" s="831">
        <v>8.3000000000000004E-2</v>
      </c>
      <c r="I281" s="831">
        <v>7.8E-2</v>
      </c>
      <c r="K281" s="333"/>
      <c r="AU281" s="230"/>
    </row>
    <row r="282" spans="2:47" ht="15.5" x14ac:dyDescent="0.35">
      <c r="B282" s="487" t="s">
        <v>384</v>
      </c>
      <c r="C282" s="843">
        <v>0.25700000000000001</v>
      </c>
      <c r="D282" s="843">
        <v>0.253</v>
      </c>
      <c r="E282" s="843">
        <v>0.23300000000000001</v>
      </c>
      <c r="F282" s="843">
        <v>0.20699999999999999</v>
      </c>
      <c r="G282" s="843">
        <v>0.193</v>
      </c>
      <c r="H282" s="843">
        <v>0.17100000000000001</v>
      </c>
      <c r="I282" s="843">
        <v>0.16300000000000001</v>
      </c>
      <c r="K282" s="333"/>
      <c r="AU282" s="230"/>
    </row>
    <row r="283" spans="2:47" ht="15.5" x14ac:dyDescent="0.35">
      <c r="B283" s="285" t="s">
        <v>388</v>
      </c>
      <c r="C283" s="830">
        <v>0.249</v>
      </c>
      <c r="D283" s="830">
        <v>0.249</v>
      </c>
      <c r="E283" s="830">
        <v>0.25700000000000001</v>
      </c>
      <c r="F283" s="830">
        <v>0.25</v>
      </c>
      <c r="G283" s="830">
        <v>0.22900000000000001</v>
      </c>
      <c r="H283" s="830">
        <v>0.23200000000000001</v>
      </c>
      <c r="I283" s="830">
        <v>0.22</v>
      </c>
      <c r="K283" s="333"/>
      <c r="AU283" s="230"/>
    </row>
    <row r="284" spans="2:47" ht="15.5" x14ac:dyDescent="0.35">
      <c r="B284" s="487" t="s">
        <v>389</v>
      </c>
      <c r="C284" s="843">
        <v>0.17199999999999999</v>
      </c>
      <c r="D284" s="843">
        <v>0.182</v>
      </c>
      <c r="E284" s="843">
        <v>0.19700000000000001</v>
      </c>
      <c r="F284" s="843">
        <v>0.20799999999999999</v>
      </c>
      <c r="G284" s="843">
        <v>0.215</v>
      </c>
      <c r="H284" s="843">
        <v>0.214</v>
      </c>
      <c r="I284" s="843">
        <v>0.215</v>
      </c>
      <c r="K284" s="333"/>
      <c r="AU284" s="230"/>
    </row>
    <row r="285" spans="2:47" ht="15.5" x14ac:dyDescent="0.35">
      <c r="B285" s="285" t="s">
        <v>390</v>
      </c>
      <c r="C285" s="830">
        <v>8.2000000000000003E-2</v>
      </c>
      <c r="D285" s="830">
        <v>8.8999999999999996E-2</v>
      </c>
      <c r="E285" s="830">
        <v>0.106</v>
      </c>
      <c r="F285" s="830">
        <v>0.124</v>
      </c>
      <c r="G285" s="830">
        <v>0.14699999999999999</v>
      </c>
      <c r="H285" s="830">
        <v>0.16900000000000001</v>
      </c>
      <c r="I285" s="830">
        <v>0.17599999999999999</v>
      </c>
      <c r="K285" s="333"/>
      <c r="AU285" s="230"/>
    </row>
    <row r="286" spans="2:47" ht="15.5" x14ac:dyDescent="0.35">
      <c r="B286" s="487" t="s">
        <v>385</v>
      </c>
      <c r="C286" s="843">
        <v>6.0999999999999999E-2</v>
      </c>
      <c r="D286" s="843">
        <v>0.06</v>
      </c>
      <c r="E286" s="843">
        <v>7.0000000000000007E-2</v>
      </c>
      <c r="F286" s="843">
        <v>7.8E-2</v>
      </c>
      <c r="G286" s="843">
        <v>8.5999999999999993E-2</v>
      </c>
      <c r="H286" s="843">
        <v>0.10100000000000001</v>
      </c>
      <c r="I286" s="843">
        <v>0.11799999999999999</v>
      </c>
      <c r="K286" s="333"/>
      <c r="AU286" s="230"/>
    </row>
    <row r="287" spans="2:47" ht="15.5" x14ac:dyDescent="0.35">
      <c r="B287" s="285" t="s">
        <v>386</v>
      </c>
      <c r="C287" s="830">
        <v>1.9E-2</v>
      </c>
      <c r="D287" s="830">
        <v>1.9E-2</v>
      </c>
      <c r="E287" s="830">
        <v>2.1000000000000001E-2</v>
      </c>
      <c r="F287" s="830">
        <v>2.3E-2</v>
      </c>
      <c r="G287" s="830">
        <v>2.4E-2</v>
      </c>
      <c r="H287" s="830">
        <v>2.9000000000000001E-2</v>
      </c>
      <c r="I287" s="830">
        <v>2.9000000000000001E-2</v>
      </c>
      <c r="K287" s="333"/>
      <c r="AU287" s="230"/>
    </row>
    <row r="288" spans="2:47" ht="16" thickBot="1" x14ac:dyDescent="0.4">
      <c r="B288" s="526" t="s">
        <v>53</v>
      </c>
      <c r="C288" s="844">
        <v>2E-3</v>
      </c>
      <c r="D288" s="844">
        <v>1E-3</v>
      </c>
      <c r="E288" s="844">
        <v>1E-3</v>
      </c>
      <c r="F288" s="844">
        <v>2E-3</v>
      </c>
      <c r="G288" s="844">
        <v>2E-3</v>
      </c>
      <c r="H288" s="844">
        <v>1E-3</v>
      </c>
      <c r="I288" s="844">
        <v>1E-3</v>
      </c>
      <c r="AU288" s="230"/>
    </row>
    <row r="289" spans="2:47" ht="16" thickBot="1" x14ac:dyDescent="0.4">
      <c r="B289" s="865" t="s">
        <v>23</v>
      </c>
      <c r="C289" s="857">
        <f t="shared" ref="C289:I289" si="74">SUM(C281:C288)</f>
        <v>1</v>
      </c>
      <c r="D289" s="857">
        <f t="shared" si="74"/>
        <v>1</v>
      </c>
      <c r="E289" s="857">
        <f t="shared" si="74"/>
        <v>1</v>
      </c>
      <c r="F289" s="857">
        <f t="shared" si="74"/>
        <v>0.99999999999999989</v>
      </c>
      <c r="G289" s="857">
        <f t="shared" si="74"/>
        <v>1</v>
      </c>
      <c r="H289" s="857">
        <f t="shared" si="74"/>
        <v>1</v>
      </c>
      <c r="I289" s="857">
        <f t="shared" si="74"/>
        <v>0.99999999999999989</v>
      </c>
      <c r="AU289" s="230"/>
    </row>
    <row r="290" spans="2:47" s="9" customFormat="1" ht="15" thickBot="1" x14ac:dyDescent="0.4">
      <c r="B290"/>
      <c r="C290"/>
      <c r="D290"/>
      <c r="E290"/>
      <c r="F290"/>
      <c r="G290"/>
      <c r="H290"/>
      <c r="I290"/>
      <c r="AU290" s="230"/>
    </row>
    <row r="291" spans="2:47" ht="19" thickBot="1" x14ac:dyDescent="0.5">
      <c r="B291" s="138" t="s">
        <v>25</v>
      </c>
      <c r="C291" s="839">
        <v>2015</v>
      </c>
      <c r="D291" s="839">
        <v>2016</v>
      </c>
      <c r="E291" s="840">
        <v>2017</v>
      </c>
      <c r="F291" s="840">
        <v>2018</v>
      </c>
      <c r="G291" s="839">
        <v>2019</v>
      </c>
      <c r="H291" s="840">
        <v>2020</v>
      </c>
      <c r="I291" s="839">
        <v>2021</v>
      </c>
      <c r="AU291" s="230"/>
    </row>
    <row r="292" spans="2:47" ht="15.5" x14ac:dyDescent="0.35">
      <c r="B292" s="284" t="s">
        <v>387</v>
      </c>
      <c r="C292" s="831">
        <v>7.9000000000000001E-2</v>
      </c>
      <c r="D292" s="831">
        <v>7.5999999999999998E-2</v>
      </c>
      <c r="E292" s="831">
        <v>6.7000000000000004E-2</v>
      </c>
      <c r="F292" s="831">
        <v>5.7000000000000002E-2</v>
      </c>
      <c r="G292" s="831">
        <v>5.8999999999999997E-2</v>
      </c>
      <c r="H292" s="831">
        <v>4.2999999999999997E-2</v>
      </c>
      <c r="I292" s="831">
        <v>5.7000000000000002E-2</v>
      </c>
      <c r="AU292" s="230"/>
    </row>
    <row r="293" spans="2:47" ht="15.5" x14ac:dyDescent="0.35">
      <c r="B293" s="487" t="s">
        <v>384</v>
      </c>
      <c r="C293" s="843">
        <v>0.17399999999999999</v>
      </c>
      <c r="D293" s="843">
        <v>0.161</v>
      </c>
      <c r="E293" s="843">
        <v>0.156</v>
      </c>
      <c r="F293" s="843">
        <v>0.14099999999999999</v>
      </c>
      <c r="G293" s="843">
        <v>0.14000000000000001</v>
      </c>
      <c r="H293" s="843">
        <v>0.14099999999999999</v>
      </c>
      <c r="I293" s="843">
        <v>0.125</v>
      </c>
      <c r="AU293" s="230"/>
    </row>
    <row r="294" spans="2:47" ht="15.5" x14ac:dyDescent="0.35">
      <c r="B294" s="285" t="s">
        <v>388</v>
      </c>
      <c r="C294" s="830">
        <v>0.20799999999999999</v>
      </c>
      <c r="D294" s="830">
        <v>0.20599999999999999</v>
      </c>
      <c r="E294" s="830">
        <v>0.20200000000000001</v>
      </c>
      <c r="F294" s="830">
        <v>0.20399999999999999</v>
      </c>
      <c r="G294" s="830">
        <v>0.193</v>
      </c>
      <c r="H294" s="830">
        <v>0.20300000000000001</v>
      </c>
      <c r="I294" s="830">
        <v>0.192</v>
      </c>
      <c r="AU294" s="230"/>
    </row>
    <row r="295" spans="2:47" ht="15.5" x14ac:dyDescent="0.35">
      <c r="B295" s="487" t="s">
        <v>389</v>
      </c>
      <c r="C295" s="843">
        <v>0.192</v>
      </c>
      <c r="D295" s="843">
        <v>0.19900000000000001</v>
      </c>
      <c r="E295" s="843">
        <v>0.2</v>
      </c>
      <c r="F295" s="843">
        <v>0.20100000000000001</v>
      </c>
      <c r="G295" s="843">
        <v>0.19700000000000001</v>
      </c>
      <c r="H295" s="843">
        <v>0.19900000000000001</v>
      </c>
      <c r="I295" s="843">
        <v>0.19</v>
      </c>
      <c r="AU295" s="230"/>
    </row>
    <row r="296" spans="2:47" ht="15.5" x14ac:dyDescent="0.35">
      <c r="B296" s="285" t="s">
        <v>390</v>
      </c>
      <c r="C296" s="830">
        <v>0.14799999999999999</v>
      </c>
      <c r="D296" s="830">
        <v>0.14899999999999999</v>
      </c>
      <c r="E296" s="830">
        <v>0.155</v>
      </c>
      <c r="F296" s="830">
        <v>0.16600000000000001</v>
      </c>
      <c r="G296" s="830">
        <v>0.17299999999999999</v>
      </c>
      <c r="H296" s="830">
        <v>0.17699999999999999</v>
      </c>
      <c r="I296" s="830">
        <v>0.17799999999999999</v>
      </c>
      <c r="AU296" s="230"/>
    </row>
    <row r="297" spans="2:47" ht="15.5" x14ac:dyDescent="0.35">
      <c r="B297" s="487" t="s">
        <v>385</v>
      </c>
      <c r="C297" s="843">
        <v>0.14699999999999999</v>
      </c>
      <c r="D297" s="843">
        <v>0.155</v>
      </c>
      <c r="E297" s="843">
        <v>0.16300000000000001</v>
      </c>
      <c r="F297" s="843">
        <v>0.17199999999999999</v>
      </c>
      <c r="G297" s="843">
        <v>0.17799999999999999</v>
      </c>
      <c r="H297" s="843">
        <v>0.17599999999999999</v>
      </c>
      <c r="I297" s="843">
        <v>0.189</v>
      </c>
      <c r="AU297" s="230"/>
    </row>
    <row r="298" spans="2:47" ht="15.5" x14ac:dyDescent="0.35">
      <c r="B298" s="285" t="s">
        <v>386</v>
      </c>
      <c r="C298" s="830">
        <v>5.0999999999999997E-2</v>
      </c>
      <c r="D298" s="830">
        <v>5.1999999999999998E-2</v>
      </c>
      <c r="E298" s="830">
        <v>5.5E-2</v>
      </c>
      <c r="F298" s="830">
        <v>5.8000000000000003E-2</v>
      </c>
      <c r="G298" s="830">
        <v>5.8999999999999997E-2</v>
      </c>
      <c r="H298" s="830">
        <v>0.06</v>
      </c>
      <c r="I298" s="830">
        <v>6.8000000000000005E-2</v>
      </c>
      <c r="AU298" s="230"/>
    </row>
    <row r="299" spans="2:47" ht="16" thickBot="1" x14ac:dyDescent="0.4">
      <c r="B299" s="526" t="s">
        <v>53</v>
      </c>
      <c r="C299" s="844">
        <v>1E-3</v>
      </c>
      <c r="D299" s="844">
        <v>2E-3</v>
      </c>
      <c r="E299" s="844">
        <v>2E-3</v>
      </c>
      <c r="F299" s="844">
        <v>1E-3</v>
      </c>
      <c r="G299" s="844">
        <v>1E-3</v>
      </c>
      <c r="H299" s="844">
        <v>1E-3</v>
      </c>
      <c r="I299" s="844">
        <v>1E-3</v>
      </c>
      <c r="AU299" s="230"/>
    </row>
    <row r="300" spans="2:47" ht="16" thickBot="1" x14ac:dyDescent="0.4">
      <c r="B300" s="866" t="s">
        <v>23</v>
      </c>
      <c r="C300" s="834">
        <f t="shared" ref="C300:I300" si="75">SUM(C292:C299)</f>
        <v>1</v>
      </c>
      <c r="D300" s="834">
        <f t="shared" si="75"/>
        <v>1</v>
      </c>
      <c r="E300" s="834">
        <f t="shared" si="75"/>
        <v>1</v>
      </c>
      <c r="F300" s="834">
        <f t="shared" si="75"/>
        <v>1</v>
      </c>
      <c r="G300" s="834">
        <f t="shared" si="75"/>
        <v>0.99999999999999989</v>
      </c>
      <c r="H300" s="834">
        <f t="shared" si="75"/>
        <v>1</v>
      </c>
      <c r="I300" s="834">
        <f t="shared" si="75"/>
        <v>1</v>
      </c>
      <c r="AU300" s="230"/>
    </row>
    <row r="301" spans="2:47" x14ac:dyDescent="0.35">
      <c r="R301" s="9"/>
      <c r="AU301" s="230"/>
    </row>
    <row r="302" spans="2:47" x14ac:dyDescent="0.35">
      <c r="R302" s="9"/>
      <c r="AU302" s="230"/>
    </row>
    <row r="303" spans="2:47" x14ac:dyDescent="0.35">
      <c r="B303" s="1122" t="s">
        <v>391</v>
      </c>
      <c r="C303" s="1122"/>
      <c r="D303" s="1122"/>
      <c r="E303" s="1122"/>
      <c r="F303" s="1122"/>
      <c r="G303" s="1122"/>
      <c r="H303" s="1122"/>
      <c r="I303" s="1122"/>
      <c r="R303" s="9"/>
      <c r="AU303" s="230"/>
    </row>
    <row r="304" spans="2:47" x14ac:dyDescent="0.35">
      <c r="B304" s="1122"/>
      <c r="C304" s="1122"/>
      <c r="D304" s="1122"/>
      <c r="E304" s="1122"/>
      <c r="F304" s="1122"/>
      <c r="G304" s="1122"/>
      <c r="H304" s="1122"/>
      <c r="I304" s="1122"/>
      <c r="R304" s="9"/>
      <c r="AU304" s="230"/>
    </row>
    <row r="305" spans="1:47" x14ac:dyDescent="0.35">
      <c r="B305" s="1123" t="s">
        <v>196</v>
      </c>
      <c r="C305" s="1123"/>
      <c r="D305" s="1123"/>
      <c r="E305" s="1123"/>
      <c r="F305" s="1123"/>
      <c r="G305" s="1123"/>
      <c r="H305" s="1123"/>
      <c r="I305" s="1123"/>
      <c r="R305" s="9"/>
      <c r="AU305" s="230"/>
    </row>
    <row r="306" spans="1:47" x14ac:dyDescent="0.35">
      <c r="B306" s="1123"/>
      <c r="C306" s="1123"/>
      <c r="D306" s="1123"/>
      <c r="E306" s="1123"/>
      <c r="F306" s="1123"/>
      <c r="G306" s="1123"/>
      <c r="H306" s="1123"/>
      <c r="I306" s="1123"/>
      <c r="R306" s="9"/>
      <c r="AU306" s="230"/>
    </row>
    <row r="307" spans="1:47" x14ac:dyDescent="0.35">
      <c r="R307" s="9"/>
      <c r="AU307" s="230"/>
    </row>
    <row r="308" spans="1:47" x14ac:dyDescent="0.35">
      <c r="R308" s="9"/>
      <c r="AU308" s="230"/>
    </row>
    <row r="309" spans="1:47" x14ac:dyDescent="0.35">
      <c r="A309" s="379"/>
      <c r="B309" s="1120" t="s">
        <v>619</v>
      </c>
      <c r="C309" s="1121"/>
      <c r="D309" s="1121"/>
      <c r="E309" s="1121"/>
      <c r="F309" s="1121"/>
      <c r="G309" s="1121"/>
      <c r="H309" s="1121"/>
      <c r="I309" s="1121"/>
      <c r="J309" s="1121"/>
      <c r="K309" s="549"/>
      <c r="L309" s="549"/>
      <c r="M309" s="549"/>
      <c r="N309" s="549"/>
      <c r="O309" s="549"/>
      <c r="P309" s="549"/>
      <c r="Q309" s="549"/>
      <c r="R309" s="549"/>
      <c r="S309" s="549"/>
      <c r="T309" s="548"/>
      <c r="U309" s="548"/>
      <c r="V309" s="549"/>
      <c r="W309" s="1096"/>
      <c r="X309" s="1096"/>
      <c r="Y309" s="1096"/>
      <c r="Z309" s="1096"/>
      <c r="AA309" s="549"/>
      <c r="AB309" s="549"/>
      <c r="AC309" s="549"/>
      <c r="AD309" s="549"/>
      <c r="AE309" s="549"/>
      <c r="AF309" s="549"/>
      <c r="AG309" s="549"/>
      <c r="AH309" s="549"/>
      <c r="AI309" s="379"/>
      <c r="AJ309" s="379"/>
      <c r="AK309" s="379"/>
      <c r="AL309" s="379"/>
      <c r="AM309" s="379"/>
      <c r="AN309" s="379"/>
      <c r="AO309" s="379"/>
      <c r="AP309" s="379"/>
      <c r="AQ309" s="379"/>
      <c r="AR309" s="379"/>
      <c r="AS309" s="379"/>
      <c r="AT309" s="379"/>
      <c r="AU309" s="230"/>
    </row>
    <row r="310" spans="1:47" x14ac:dyDescent="0.35">
      <c r="A310" s="379"/>
      <c r="B310" s="1121"/>
      <c r="C310" s="1121"/>
      <c r="D310" s="1121"/>
      <c r="E310" s="1121"/>
      <c r="F310" s="1121"/>
      <c r="G310" s="1121"/>
      <c r="H310" s="1121"/>
      <c r="I310" s="1121"/>
      <c r="J310" s="1121"/>
      <c r="K310" s="549"/>
      <c r="L310" s="549"/>
      <c r="M310" s="549"/>
      <c r="N310" s="549"/>
      <c r="O310" s="549"/>
      <c r="P310" s="549"/>
      <c r="Q310" s="549"/>
      <c r="R310" s="549"/>
      <c r="S310" s="549"/>
      <c r="T310" s="548"/>
      <c r="U310" s="548"/>
      <c r="V310" s="549"/>
      <c r="W310" s="550"/>
      <c r="X310" s="550"/>
      <c r="Y310" s="550"/>
      <c r="Z310" s="550"/>
      <c r="AA310" s="549"/>
      <c r="AB310" s="549"/>
      <c r="AC310" s="549"/>
      <c r="AD310" s="549"/>
      <c r="AE310" s="549"/>
      <c r="AF310" s="549"/>
      <c r="AG310" s="549"/>
      <c r="AH310" s="549"/>
      <c r="AI310" s="379"/>
      <c r="AJ310" s="379"/>
      <c r="AK310" s="379"/>
      <c r="AL310" s="379"/>
      <c r="AM310" s="379"/>
      <c r="AN310" s="379"/>
      <c r="AO310" s="379"/>
      <c r="AP310" s="379"/>
      <c r="AQ310" s="379"/>
      <c r="AR310" s="379"/>
      <c r="AS310" s="379"/>
      <c r="AT310" s="379"/>
      <c r="AU310" s="230"/>
    </row>
    <row r="311" spans="1:47" x14ac:dyDescent="0.35">
      <c r="C311" t="s">
        <v>620</v>
      </c>
      <c r="R311" s="9"/>
      <c r="AU311" s="230"/>
    </row>
    <row r="312" spans="1:47" x14ac:dyDescent="0.35">
      <c r="C312" t="s">
        <v>622</v>
      </c>
      <c r="R312" s="9"/>
      <c r="AU312" s="230"/>
    </row>
    <row r="313" spans="1:47" x14ac:dyDescent="0.35">
      <c r="R313" s="9"/>
      <c r="AU313" s="230"/>
    </row>
    <row r="314" spans="1:47" ht="15" thickBot="1" x14ac:dyDescent="0.4">
      <c r="R314" s="9"/>
      <c r="AU314" s="230"/>
    </row>
    <row r="315" spans="1:47" ht="18.5" x14ac:dyDescent="0.45">
      <c r="B315" s="355" t="s">
        <v>133</v>
      </c>
      <c r="C315" s="327">
        <v>2015</v>
      </c>
      <c r="D315" s="328">
        <v>2016</v>
      </c>
      <c r="E315" s="845">
        <v>2017</v>
      </c>
      <c r="F315" s="845">
        <v>2018</v>
      </c>
      <c r="G315" s="328">
        <v>2019</v>
      </c>
      <c r="H315" s="845">
        <v>2020</v>
      </c>
      <c r="I315" s="330">
        <v>2021</v>
      </c>
      <c r="R315" s="9"/>
      <c r="AU315" s="230"/>
    </row>
    <row r="316" spans="1:47" ht="15.5" x14ac:dyDescent="0.35">
      <c r="B316" s="846" t="s">
        <v>89</v>
      </c>
      <c r="C316" s="30">
        <v>0.69199999999999995</v>
      </c>
      <c r="D316" s="30">
        <v>0.69199999999999995</v>
      </c>
      <c r="E316" s="30">
        <v>0.69</v>
      </c>
      <c r="F316" s="30">
        <v>0.69199999999999995</v>
      </c>
      <c r="G316" s="30">
        <v>0.69699999999999995</v>
      </c>
      <c r="H316" s="30">
        <v>0.69299999999999995</v>
      </c>
      <c r="I316" s="30">
        <v>0.70499999999999996</v>
      </c>
      <c r="R316" s="9"/>
      <c r="AU316" s="230"/>
    </row>
    <row r="317" spans="1:47" ht="15.5" x14ac:dyDescent="0.35">
      <c r="B317" s="326" t="s">
        <v>82</v>
      </c>
      <c r="C317" s="331">
        <v>0.27500000000000002</v>
      </c>
      <c r="D317" s="331">
        <v>0.27400000000000002</v>
      </c>
      <c r="E317" s="331">
        <v>0.27600000000000002</v>
      </c>
      <c r="F317" s="331">
        <v>0.27500000000000002</v>
      </c>
      <c r="G317" s="331">
        <v>0.27100000000000002</v>
      </c>
      <c r="H317" s="331">
        <v>0.27800000000000002</v>
      </c>
      <c r="I317" s="331">
        <v>0.26800000000000002</v>
      </c>
      <c r="AU317" s="230"/>
    </row>
    <row r="318" spans="1:47" ht="15.5" x14ac:dyDescent="0.35">
      <c r="B318" s="846" t="s">
        <v>402</v>
      </c>
      <c r="C318" s="30">
        <v>2.9000000000000001E-2</v>
      </c>
      <c r="D318" s="30">
        <v>0.03</v>
      </c>
      <c r="E318" s="30">
        <v>0.03</v>
      </c>
      <c r="F318" s="30">
        <v>0.03</v>
      </c>
      <c r="G318" s="30">
        <v>2.9000000000000001E-2</v>
      </c>
      <c r="H318" s="30">
        <v>2.7E-2</v>
      </c>
      <c r="I318" s="30">
        <v>2.5000000000000001E-2</v>
      </c>
      <c r="AU318" s="230"/>
    </row>
    <row r="319" spans="1:47" ht="15.5" x14ac:dyDescent="0.35">
      <c r="B319" s="326" t="s">
        <v>53</v>
      </c>
      <c r="C319" s="331">
        <v>4.0000000000000001E-3</v>
      </c>
      <c r="D319" s="331">
        <v>4.0000000000000001E-3</v>
      </c>
      <c r="E319" s="331">
        <v>4.0000000000000001E-3</v>
      </c>
      <c r="F319" s="331">
        <v>3.0000000000000001E-3</v>
      </c>
      <c r="G319" s="331">
        <v>3.0000000000000001E-3</v>
      </c>
      <c r="H319" s="331">
        <v>2E-3</v>
      </c>
      <c r="I319" s="331">
        <v>2E-3</v>
      </c>
      <c r="AU319" s="230"/>
    </row>
    <row r="320" spans="1:47" ht="16" thickBot="1" x14ac:dyDescent="0.4">
      <c r="B320" s="325" t="s">
        <v>23</v>
      </c>
      <c r="C320" s="332">
        <f t="shared" ref="C320:I320" si="76">SUM(C316:C319)</f>
        <v>1</v>
      </c>
      <c r="D320" s="332">
        <f t="shared" si="76"/>
        <v>1</v>
      </c>
      <c r="E320" s="332">
        <f t="shared" si="76"/>
        <v>1</v>
      </c>
      <c r="F320" s="332">
        <f t="shared" si="76"/>
        <v>1</v>
      </c>
      <c r="G320" s="332">
        <f t="shared" si="76"/>
        <v>1</v>
      </c>
      <c r="H320" s="332">
        <f t="shared" si="76"/>
        <v>1</v>
      </c>
      <c r="I320" s="332">
        <f t="shared" si="76"/>
        <v>1</v>
      </c>
      <c r="AU320" s="230"/>
    </row>
    <row r="321" spans="2:47" x14ac:dyDescent="0.35">
      <c r="AU321" s="230"/>
    </row>
    <row r="322" spans="2:47" x14ac:dyDescent="0.35">
      <c r="AU322" s="230"/>
    </row>
    <row r="323" spans="2:47" ht="15" thickBot="1" x14ac:dyDescent="0.4">
      <c r="AU323" s="230"/>
    </row>
    <row r="324" spans="2:47" ht="18.5" x14ac:dyDescent="0.45">
      <c r="B324" s="356" t="s">
        <v>132</v>
      </c>
      <c r="C324" s="347">
        <v>2015</v>
      </c>
      <c r="D324" s="348">
        <v>2016</v>
      </c>
      <c r="E324" s="847">
        <v>2017</v>
      </c>
      <c r="F324" s="847">
        <v>2018</v>
      </c>
      <c r="G324" s="348">
        <v>2019</v>
      </c>
      <c r="H324" s="847">
        <v>2020</v>
      </c>
      <c r="I324" s="350">
        <v>2021</v>
      </c>
      <c r="AU324" s="230"/>
    </row>
    <row r="325" spans="2:47" ht="15.5" x14ac:dyDescent="0.35">
      <c r="B325" s="846" t="s">
        <v>89</v>
      </c>
      <c r="C325" s="30">
        <v>0.81200000000000006</v>
      </c>
      <c r="D325" s="30">
        <v>0.79200000000000004</v>
      </c>
      <c r="E325" s="30">
        <v>0.78300000000000003</v>
      </c>
      <c r="F325" s="30">
        <v>0.76600000000000001</v>
      </c>
      <c r="G325" s="30">
        <v>0.753</v>
      </c>
      <c r="H325" s="30">
        <v>0.77</v>
      </c>
      <c r="I325" s="30">
        <v>0.755</v>
      </c>
      <c r="AU325" s="230"/>
    </row>
    <row r="326" spans="2:47" ht="15.5" x14ac:dyDescent="0.35">
      <c r="B326" s="326" t="s">
        <v>82</v>
      </c>
      <c r="C326" s="331">
        <v>0.185</v>
      </c>
      <c r="D326" s="331">
        <v>0.20499999999999999</v>
      </c>
      <c r="E326" s="331">
        <v>0.214</v>
      </c>
      <c r="F326" s="331">
        <v>0.23100000000000001</v>
      </c>
      <c r="G326" s="331">
        <v>0.24399999999999999</v>
      </c>
      <c r="H326" s="331">
        <v>0.22600000000000001</v>
      </c>
      <c r="I326" s="331">
        <v>0.24199999999999999</v>
      </c>
      <c r="AU326" s="230"/>
    </row>
    <row r="327" spans="2:47" ht="15.5" x14ac:dyDescent="0.35">
      <c r="B327" s="846" t="s">
        <v>402</v>
      </c>
      <c r="C327" s="30">
        <v>2E-3</v>
      </c>
      <c r="D327" s="30">
        <v>3.0000000000000001E-3</v>
      </c>
      <c r="E327" s="30">
        <v>2E-3</v>
      </c>
      <c r="F327" s="30">
        <v>2E-3</v>
      </c>
      <c r="G327" s="30">
        <v>3.0000000000000001E-3</v>
      </c>
      <c r="H327" s="30">
        <v>3.0000000000000001E-3</v>
      </c>
      <c r="I327" s="30">
        <v>3.0000000000000001E-3</v>
      </c>
      <c r="AU327" s="230"/>
    </row>
    <row r="328" spans="2:47" ht="15.5" x14ac:dyDescent="0.35">
      <c r="B328" s="326" t="s">
        <v>53</v>
      </c>
      <c r="C328" s="331">
        <v>1E-3</v>
      </c>
      <c r="D328" s="331">
        <v>0</v>
      </c>
      <c r="E328" s="331">
        <v>1E-3</v>
      </c>
      <c r="F328" s="331">
        <v>1E-3</v>
      </c>
      <c r="G328" s="331">
        <v>0</v>
      </c>
      <c r="H328" s="331">
        <v>1E-3</v>
      </c>
      <c r="I328" s="331">
        <v>0</v>
      </c>
      <c r="AU328" s="230"/>
    </row>
    <row r="329" spans="2:47" ht="16" thickBot="1" x14ac:dyDescent="0.4">
      <c r="B329" s="325" t="s">
        <v>23</v>
      </c>
      <c r="C329" s="332">
        <f t="shared" ref="C329:I329" si="77">SUM(C325:C328)</f>
        <v>1</v>
      </c>
      <c r="D329" s="332">
        <f t="shared" si="77"/>
        <v>1</v>
      </c>
      <c r="E329" s="332">
        <f t="shared" si="77"/>
        <v>1</v>
      </c>
      <c r="F329" s="332">
        <f t="shared" si="77"/>
        <v>1</v>
      </c>
      <c r="G329" s="332">
        <f t="shared" si="77"/>
        <v>1</v>
      </c>
      <c r="H329" s="332">
        <f t="shared" si="77"/>
        <v>1</v>
      </c>
      <c r="I329" s="332">
        <f t="shared" si="77"/>
        <v>1</v>
      </c>
      <c r="AU329" s="230"/>
    </row>
    <row r="330" spans="2:47" ht="15" thickBot="1" x14ac:dyDescent="0.4">
      <c r="AU330" s="230"/>
    </row>
    <row r="331" spans="2:47" ht="18.5" x14ac:dyDescent="0.45">
      <c r="B331" s="357" t="s">
        <v>134</v>
      </c>
      <c r="C331" s="351">
        <v>2015</v>
      </c>
      <c r="D331" s="352">
        <v>2016</v>
      </c>
      <c r="E331" s="848">
        <v>2017</v>
      </c>
      <c r="F331" s="848">
        <v>2018</v>
      </c>
      <c r="G331" s="352">
        <v>2019</v>
      </c>
      <c r="H331" s="848">
        <v>2020</v>
      </c>
      <c r="I331" s="354">
        <v>2021</v>
      </c>
      <c r="AU331" s="230"/>
    </row>
    <row r="332" spans="2:47" ht="15.5" x14ac:dyDescent="0.35">
      <c r="B332" s="846" t="s">
        <v>89</v>
      </c>
      <c r="C332" s="30">
        <v>0.68899999999999995</v>
      </c>
      <c r="D332" s="30">
        <v>0.67600000000000005</v>
      </c>
      <c r="E332" s="30">
        <v>0.68200000000000005</v>
      </c>
      <c r="F332" s="30">
        <v>0.67800000000000005</v>
      </c>
      <c r="G332" s="30">
        <v>0.67800000000000005</v>
      </c>
      <c r="H332" s="30">
        <v>0.69599999999999995</v>
      </c>
      <c r="I332" s="30">
        <v>0.69699999999999995</v>
      </c>
      <c r="AU332" s="230"/>
    </row>
    <row r="333" spans="2:47" ht="15.5" x14ac:dyDescent="0.35">
      <c r="B333" s="326" t="s">
        <v>82</v>
      </c>
      <c r="C333" s="331">
        <v>0.29599999999999999</v>
      </c>
      <c r="D333" s="331">
        <v>0.308</v>
      </c>
      <c r="E333" s="331">
        <v>0.30199999999999999</v>
      </c>
      <c r="F333" s="331">
        <v>0.308</v>
      </c>
      <c r="G333" s="331">
        <v>0.309</v>
      </c>
      <c r="H333" s="331">
        <v>0.29099999999999998</v>
      </c>
      <c r="I333" s="331">
        <v>0.29099999999999998</v>
      </c>
      <c r="AU333" s="230"/>
    </row>
    <row r="334" spans="2:47" ht="15.5" x14ac:dyDescent="0.35">
      <c r="B334" s="846" t="s">
        <v>402</v>
      </c>
      <c r="C334" s="30">
        <v>1.4E-2</v>
      </c>
      <c r="D334" s="30">
        <v>1.4E-2</v>
      </c>
      <c r="E334" s="30">
        <v>1.4E-2</v>
      </c>
      <c r="F334" s="30">
        <v>1.2999999999999999E-2</v>
      </c>
      <c r="G334" s="30">
        <v>1.2E-2</v>
      </c>
      <c r="H334" s="30">
        <v>1.2E-2</v>
      </c>
      <c r="I334" s="30">
        <v>1.0999999999999999E-2</v>
      </c>
      <c r="AU334" s="230"/>
    </row>
    <row r="335" spans="2:47" ht="15.5" x14ac:dyDescent="0.35">
      <c r="B335" s="326" t="s">
        <v>53</v>
      </c>
      <c r="C335" s="331">
        <v>1E-3</v>
      </c>
      <c r="D335" s="331">
        <v>2E-3</v>
      </c>
      <c r="E335" s="331">
        <v>2E-3</v>
      </c>
      <c r="F335" s="331">
        <v>1E-3</v>
      </c>
      <c r="G335" s="331">
        <v>1E-3</v>
      </c>
      <c r="H335" s="331">
        <v>1E-3</v>
      </c>
      <c r="I335" s="331">
        <v>1E-3</v>
      </c>
      <c r="AU335" s="230"/>
    </row>
    <row r="336" spans="2:47" ht="16" thickBot="1" x14ac:dyDescent="0.4">
      <c r="B336" s="325" t="s">
        <v>23</v>
      </c>
      <c r="C336" s="332">
        <f t="shared" ref="C336:I336" si="78">SUM(C332:C335)</f>
        <v>0.99999999999999989</v>
      </c>
      <c r="D336" s="332">
        <f t="shared" si="78"/>
        <v>1</v>
      </c>
      <c r="E336" s="332">
        <f t="shared" si="78"/>
        <v>1</v>
      </c>
      <c r="F336" s="332">
        <f t="shared" si="78"/>
        <v>1</v>
      </c>
      <c r="G336" s="332">
        <f t="shared" si="78"/>
        <v>1</v>
      </c>
      <c r="H336" s="332">
        <f t="shared" si="78"/>
        <v>0.99999999999999989</v>
      </c>
      <c r="I336" s="332">
        <f t="shared" si="78"/>
        <v>1</v>
      </c>
      <c r="AU336" s="230"/>
    </row>
    <row r="337" spans="1:47" x14ac:dyDescent="0.35">
      <c r="AU337" s="230"/>
    </row>
    <row r="338" spans="1:47" x14ac:dyDescent="0.35">
      <c r="AU338" s="230"/>
    </row>
    <row r="339" spans="1:47" x14ac:dyDescent="0.35">
      <c r="B339" s="867" t="s">
        <v>403</v>
      </c>
      <c r="AU339" s="230"/>
    </row>
    <row r="340" spans="1:47" x14ac:dyDescent="0.35">
      <c r="B340" s="829" t="s">
        <v>196</v>
      </c>
      <c r="AU340" s="230"/>
    </row>
    <row r="341" spans="1:47" x14ac:dyDescent="0.35">
      <c r="AU341" s="230"/>
    </row>
    <row r="342" spans="1:47" x14ac:dyDescent="0.35">
      <c r="A342" s="379"/>
      <c r="B342" s="1120" t="s">
        <v>628</v>
      </c>
      <c r="C342" s="1121"/>
      <c r="D342" s="1121"/>
      <c r="E342" s="1121"/>
      <c r="F342" s="1121"/>
      <c r="G342" s="1121"/>
      <c r="H342" s="1121"/>
      <c r="I342" s="1121"/>
      <c r="J342" s="1121"/>
      <c r="K342" s="549"/>
      <c r="L342" s="549"/>
      <c r="M342" s="549"/>
      <c r="N342" s="549"/>
      <c r="O342" s="549"/>
      <c r="P342" s="549"/>
      <c r="Q342" s="549"/>
      <c r="R342" s="549"/>
      <c r="S342" s="549"/>
      <c r="T342" s="548"/>
      <c r="U342" s="548"/>
      <c r="V342" s="549"/>
      <c r="W342" s="1096"/>
      <c r="X342" s="1096"/>
      <c r="Y342" s="1096"/>
      <c r="Z342" s="1096"/>
      <c r="AA342" s="549"/>
      <c r="AB342" s="549"/>
      <c r="AC342" s="549"/>
      <c r="AD342" s="549"/>
      <c r="AE342" s="549"/>
      <c r="AF342" s="549"/>
      <c r="AG342" s="549"/>
      <c r="AH342" s="549"/>
      <c r="AI342" s="379"/>
      <c r="AJ342" s="379"/>
      <c r="AK342" s="379"/>
      <c r="AL342" s="379"/>
      <c r="AM342" s="379"/>
      <c r="AN342" s="379"/>
      <c r="AO342" s="379"/>
      <c r="AP342" s="379"/>
      <c r="AQ342" s="379"/>
      <c r="AR342" s="379"/>
      <c r="AS342" s="379"/>
      <c r="AT342" s="379"/>
      <c r="AU342" s="230"/>
    </row>
    <row r="343" spans="1:47" x14ac:dyDescent="0.35">
      <c r="A343" s="379"/>
      <c r="B343" s="1121"/>
      <c r="C343" s="1121"/>
      <c r="D343" s="1121"/>
      <c r="E343" s="1121"/>
      <c r="F343" s="1121"/>
      <c r="G343" s="1121"/>
      <c r="H343" s="1121"/>
      <c r="I343" s="1121"/>
      <c r="J343" s="1121"/>
      <c r="K343" s="549"/>
      <c r="L343" s="549"/>
      <c r="M343" s="549"/>
      <c r="N343" s="549"/>
      <c r="O343" s="549"/>
      <c r="P343" s="549"/>
      <c r="Q343" s="549"/>
      <c r="R343" s="549"/>
      <c r="S343" s="549"/>
      <c r="T343" s="548"/>
      <c r="U343" s="548"/>
      <c r="V343" s="549"/>
      <c r="W343" s="550"/>
      <c r="X343" s="550"/>
      <c r="Y343" s="550"/>
      <c r="Z343" s="550"/>
      <c r="AA343" s="549"/>
      <c r="AB343" s="549"/>
      <c r="AC343" s="549"/>
      <c r="AD343" s="549"/>
      <c r="AE343" s="549"/>
      <c r="AF343" s="549"/>
      <c r="AG343" s="549"/>
      <c r="AH343" s="549"/>
      <c r="AI343" s="379"/>
      <c r="AJ343" s="379"/>
      <c r="AK343" s="379"/>
      <c r="AL343" s="379"/>
      <c r="AM343" s="379"/>
      <c r="AN343" s="379"/>
      <c r="AO343" s="379"/>
      <c r="AP343" s="379"/>
      <c r="AQ343" s="379"/>
      <c r="AR343" s="379"/>
      <c r="AS343" s="379"/>
      <c r="AT343" s="379"/>
      <c r="AU343" s="230"/>
    </row>
    <row r="344" spans="1:47" x14ac:dyDescent="0.35">
      <c r="C344" t="s">
        <v>629</v>
      </c>
      <c r="AU344" s="230"/>
    </row>
    <row r="345" spans="1:47" x14ac:dyDescent="0.35">
      <c r="AU345" s="230"/>
    </row>
    <row r="346" spans="1:47" ht="15" thickBot="1" x14ac:dyDescent="0.4">
      <c r="B346" s="9"/>
      <c r="AU346" s="230"/>
    </row>
    <row r="347" spans="1:47" ht="19" thickBot="1" x14ac:dyDescent="0.5">
      <c r="B347" s="879"/>
      <c r="C347" s="878">
        <v>2015</v>
      </c>
      <c r="D347" s="878">
        <v>2016</v>
      </c>
      <c r="E347" s="878">
        <v>2017</v>
      </c>
      <c r="F347" s="878">
        <v>2018</v>
      </c>
      <c r="G347" s="878">
        <v>2019</v>
      </c>
      <c r="H347" s="878">
        <v>2020</v>
      </c>
      <c r="I347" s="878">
        <v>2021</v>
      </c>
      <c r="AU347" s="230"/>
    </row>
    <row r="348" spans="1:47" x14ac:dyDescent="0.35">
      <c r="B348" s="870" t="s">
        <v>358</v>
      </c>
      <c r="C348" s="874">
        <f>('1.GÉNÉRAL'!C16*'4.SEGMENTATION'!C349+'1.GÉNÉRAL'!C20*'4.SEGMENTATION'!C350+'1.GÉNÉRAL'!C24*'4.SEGMENTATION'!C351)/'1.GÉNÉRAL'!C15</f>
        <v>34.307586712041605</v>
      </c>
      <c r="D348" s="874">
        <f>('1.GÉNÉRAL'!E16*'4.SEGMENTATION'!D349+'1.GÉNÉRAL'!E20*'4.SEGMENTATION'!D350+'1.GÉNÉRAL'!E24*'4.SEGMENTATION'!D351)/'1.GÉNÉRAL'!E15</f>
        <v>35.061815496143218</v>
      </c>
      <c r="E348" s="874">
        <f>('1.GÉNÉRAL'!G16*'4.SEGMENTATION'!E349+'1.GÉNÉRAL'!G20*'4.SEGMENTATION'!E350+'1.GÉNÉRAL'!G24*'4.SEGMENTATION'!E351)/'1.GÉNÉRAL'!G15</f>
        <v>35.847883188497839</v>
      </c>
      <c r="F348" s="874">
        <f>('1.GÉNÉRAL'!I16*'4.SEGMENTATION'!F349+'1.GÉNÉRAL'!I20*'4.SEGMENTATION'!F350+'1.GÉNÉRAL'!I24*'4.SEGMENTATION'!F351)/'1.GÉNÉRAL'!I15</f>
        <v>35.936758069951225</v>
      </c>
      <c r="G348" s="874">
        <f>(G349*'1.GÉNÉRAL'!K16+'4.SEGMENTATION'!G350*'1.GÉNÉRAL'!K20+'4.SEGMENTATION'!G351*'1.GÉNÉRAL'!K24)/'1.GÉNÉRAL'!K15</f>
        <v>36.477130570484817</v>
      </c>
      <c r="H348" s="874">
        <f>('1.GÉNÉRAL'!M16*'4.SEGMENTATION'!H349+'1.GÉNÉRAL'!M20*'4.SEGMENTATION'!H350+'1.GÉNÉRAL'!M24*'4.SEGMENTATION'!H351)/'1.GÉNÉRAL'!M15</f>
        <v>33.536491571050576</v>
      </c>
      <c r="I348" s="874">
        <f>('1.GÉNÉRAL'!O16*'4.SEGMENTATION'!I349+'1.GÉNÉRAL'!O20*'4.SEGMENTATION'!I350+'1.GÉNÉRAL'!O24*'4.SEGMENTATION'!I351)/'1.GÉNÉRAL'!O15</f>
        <v>37.124370240633517</v>
      </c>
      <c r="AU348" s="230"/>
    </row>
    <row r="349" spans="1:47" x14ac:dyDescent="0.35">
      <c r="B349" s="871" t="s">
        <v>135</v>
      </c>
      <c r="C349" s="875">
        <v>32.038704837007799</v>
      </c>
      <c r="D349" s="875">
        <v>31.714349137286</v>
      </c>
      <c r="E349" s="875">
        <v>31.8746559992403</v>
      </c>
      <c r="F349" s="875">
        <v>31.806946157059802</v>
      </c>
      <c r="G349" s="875">
        <v>32.048483927950102</v>
      </c>
      <c r="H349" s="875">
        <v>24.317610652364301</v>
      </c>
      <c r="I349" s="875">
        <v>30.312458075152001</v>
      </c>
      <c r="AU349" s="230"/>
    </row>
    <row r="350" spans="1:47" x14ac:dyDescent="0.35">
      <c r="B350" s="872" t="s">
        <v>138</v>
      </c>
      <c r="C350" s="876">
        <v>33.129669920819097</v>
      </c>
      <c r="D350" s="876">
        <v>35.557997782263698</v>
      </c>
      <c r="E350" s="876">
        <v>36.856772790845497</v>
      </c>
      <c r="F350" s="876">
        <v>36.394043883634403</v>
      </c>
      <c r="G350" s="876">
        <v>36.637580300202202</v>
      </c>
      <c r="H350" s="876">
        <v>34.4707295032442</v>
      </c>
      <c r="I350" s="876">
        <v>37.719805535821202</v>
      </c>
      <c r="AU350" s="230"/>
    </row>
    <row r="351" spans="1:47" ht="15" thickBot="1" x14ac:dyDescent="0.4">
      <c r="B351" s="873" t="s">
        <v>25</v>
      </c>
      <c r="C351" s="877">
        <v>55.055650416989003</v>
      </c>
      <c r="D351" s="877">
        <v>55.0316166264884</v>
      </c>
      <c r="E351" s="877">
        <v>55.545190600173498</v>
      </c>
      <c r="F351" s="877">
        <v>55.150967640590601</v>
      </c>
      <c r="G351" s="877">
        <v>55.755586688971199</v>
      </c>
      <c r="H351" s="877">
        <v>51.815321106991497</v>
      </c>
      <c r="I351" s="877">
        <v>54.676039753988697</v>
      </c>
      <c r="AU351" s="230"/>
    </row>
    <row r="352" spans="1:47" x14ac:dyDescent="0.35">
      <c r="AU352" s="230"/>
    </row>
    <row r="353" spans="1:47" x14ac:dyDescent="0.35">
      <c r="AU353" s="230"/>
    </row>
    <row r="354" spans="1:47" x14ac:dyDescent="0.35">
      <c r="AU354" s="230"/>
    </row>
    <row r="355" spans="1:47" x14ac:dyDescent="0.35">
      <c r="B355" s="1174" t="s">
        <v>630</v>
      </c>
      <c r="C355" s="1174"/>
      <c r="D355" s="1174"/>
      <c r="E355" s="1174"/>
      <c r="F355" s="1174"/>
      <c r="G355" s="1174"/>
      <c r="H355" s="1174"/>
      <c r="I355" s="1174"/>
      <c r="AU355" s="230"/>
    </row>
    <row r="356" spans="1:47" x14ac:dyDescent="0.35">
      <c r="B356" s="1174"/>
      <c r="C356" s="1174"/>
      <c r="D356" s="1174"/>
      <c r="E356" s="1174"/>
      <c r="F356" s="1174"/>
      <c r="G356" s="1174"/>
      <c r="H356" s="1174"/>
      <c r="I356" s="1174"/>
      <c r="AU356" s="230"/>
    </row>
    <row r="357" spans="1:47" x14ac:dyDescent="0.35">
      <c r="AU357" s="230"/>
    </row>
    <row r="358" spans="1:47" x14ac:dyDescent="0.35">
      <c r="AU358" s="230"/>
    </row>
    <row r="359" spans="1:47" x14ac:dyDescent="0.35">
      <c r="AU359" s="230"/>
    </row>
    <row r="360" spans="1:47" x14ac:dyDescent="0.35">
      <c r="AU360" s="230"/>
    </row>
    <row r="361" spans="1:47" x14ac:dyDescent="0.35">
      <c r="AU361" s="230"/>
    </row>
    <row r="362" spans="1:47" x14ac:dyDescent="0.35">
      <c r="AU362" s="230"/>
    </row>
    <row r="363" spans="1:47" x14ac:dyDescent="0.35">
      <c r="A363" s="379"/>
      <c r="B363" s="1120" t="s">
        <v>631</v>
      </c>
      <c r="C363" s="1121"/>
      <c r="D363" s="1121"/>
      <c r="E363" s="1121"/>
      <c r="F363" s="1121"/>
      <c r="G363" s="1121"/>
      <c r="H363" s="1121"/>
      <c r="I363" s="1121"/>
      <c r="J363" s="1121"/>
      <c r="K363" s="549"/>
      <c r="L363" s="549"/>
      <c r="M363" s="549"/>
      <c r="N363" s="549"/>
      <c r="O363" s="549"/>
      <c r="P363" s="549"/>
      <c r="Q363" s="549"/>
      <c r="R363" s="549"/>
      <c r="S363" s="549"/>
      <c r="T363" s="548"/>
      <c r="U363" s="548"/>
      <c r="V363" s="549"/>
      <c r="W363" s="1096"/>
      <c r="X363" s="1096"/>
      <c r="Y363" s="1096"/>
      <c r="Z363" s="1096"/>
      <c r="AA363" s="549"/>
      <c r="AB363" s="549"/>
      <c r="AC363" s="549"/>
      <c r="AD363" s="549"/>
      <c r="AE363" s="549"/>
      <c r="AF363" s="549"/>
      <c r="AG363" s="549"/>
      <c r="AH363" s="549"/>
      <c r="AI363" s="379"/>
      <c r="AJ363" s="379"/>
      <c r="AK363" s="379"/>
      <c r="AL363" s="379"/>
      <c r="AM363" s="379"/>
      <c r="AN363" s="379"/>
      <c r="AO363" s="379"/>
      <c r="AP363" s="379"/>
      <c r="AQ363" s="379"/>
      <c r="AR363" s="379"/>
      <c r="AS363" s="379"/>
      <c r="AT363" s="379"/>
      <c r="AU363" s="230"/>
    </row>
    <row r="364" spans="1:47" x14ac:dyDescent="0.35">
      <c r="A364" s="379"/>
      <c r="B364" s="1121"/>
      <c r="C364" s="1121"/>
      <c r="D364" s="1121"/>
      <c r="E364" s="1121"/>
      <c r="F364" s="1121"/>
      <c r="G364" s="1121"/>
      <c r="H364" s="1121"/>
      <c r="I364" s="1121"/>
      <c r="J364" s="1121"/>
      <c r="K364" s="549"/>
      <c r="L364" s="549"/>
      <c r="M364" s="549"/>
      <c r="N364" s="549"/>
      <c r="O364" s="549"/>
      <c r="P364" s="549"/>
      <c r="Q364" s="549"/>
      <c r="R364" s="549"/>
      <c r="S364" s="549"/>
      <c r="T364" s="548"/>
      <c r="U364" s="548"/>
      <c r="V364" s="549"/>
      <c r="W364" s="550"/>
      <c r="X364" s="550"/>
      <c r="Y364" s="550"/>
      <c r="Z364" s="550"/>
      <c r="AA364" s="549"/>
      <c r="AB364" s="549"/>
      <c r="AC364" s="549"/>
      <c r="AD364" s="549"/>
      <c r="AE364" s="549"/>
      <c r="AF364" s="549"/>
      <c r="AG364" s="549"/>
      <c r="AH364" s="549"/>
      <c r="AI364" s="379"/>
      <c r="AJ364" s="379"/>
      <c r="AK364" s="379"/>
      <c r="AL364" s="379"/>
      <c r="AM364" s="379"/>
      <c r="AN364" s="379"/>
      <c r="AO364" s="379"/>
      <c r="AP364" s="379"/>
      <c r="AQ364" s="379"/>
      <c r="AR364" s="379"/>
      <c r="AS364" s="379"/>
      <c r="AT364" s="379"/>
      <c r="AU364" s="230"/>
    </row>
    <row r="365" spans="1:47" x14ac:dyDescent="0.35">
      <c r="AU365" s="230"/>
    </row>
    <row r="366" spans="1:47" x14ac:dyDescent="0.35">
      <c r="AU366" s="230"/>
    </row>
    <row r="367" spans="1:47" ht="15" thickBot="1" x14ac:dyDescent="0.4">
      <c r="AU367" s="230"/>
    </row>
    <row r="368" spans="1:47" ht="19" thickBot="1" x14ac:dyDescent="0.5">
      <c r="B368" s="879" t="s">
        <v>193</v>
      </c>
      <c r="C368" s="878">
        <v>2015</v>
      </c>
      <c r="D368" s="878">
        <v>2016</v>
      </c>
      <c r="E368" s="878">
        <v>2017</v>
      </c>
      <c r="F368" s="878">
        <v>2018</v>
      </c>
      <c r="G368" s="878">
        <v>2019</v>
      </c>
      <c r="H368" s="878">
        <v>2020</v>
      </c>
      <c r="I368" s="878">
        <v>2021</v>
      </c>
      <c r="AU368" s="230"/>
    </row>
    <row r="369" spans="1:47" x14ac:dyDescent="0.35">
      <c r="B369" s="870" t="s">
        <v>358</v>
      </c>
      <c r="C369" s="874">
        <f>('1.GÉNÉRAL'!C16*'4.SEGMENTATION'!C370+'1.GÉNÉRAL'!C20*'4.SEGMENTATION'!C371+'1.GÉNÉRAL'!C24*'4.SEGMENTATION'!C372)/'1.GÉNÉRAL'!C15</f>
        <v>29.226115856452708</v>
      </c>
      <c r="D369" s="874">
        <f>('1.GÉNÉRAL'!E16*'4.SEGMENTATION'!D370+'1.GÉNÉRAL'!E20*'4.SEGMENTATION'!D371+'1.GÉNÉRAL'!E24*'4.SEGMENTATION'!D372)/'1.GÉNÉRAL'!E15</f>
        <v>29.919130303454427</v>
      </c>
      <c r="E369" s="874">
        <f>('1.GÉNÉRAL'!G16*'4.SEGMENTATION'!E370+'1.GÉNÉRAL'!G20*'4.SEGMENTATION'!E371+'1.GÉNÉRAL'!G24*'4.SEGMENTATION'!E372)/'1.GÉNÉRAL'!G15</f>
        <v>30.644125429453986</v>
      </c>
      <c r="F369" s="874">
        <f>('1.GÉNÉRAL'!I16*'4.SEGMENTATION'!F370+'1.GÉNÉRAL'!I20*'4.SEGMENTATION'!F371+'1.GÉNÉRAL'!I24*'4.SEGMENTATION'!F372)/'1.GÉNÉRAL'!I15</f>
        <v>31.103213927749934</v>
      </c>
      <c r="G369" s="874">
        <f>(G370*'1.GÉNÉRAL'!K16+'4.SEGMENTATION'!G371*'1.GÉNÉRAL'!K20+'4.SEGMENTATION'!G372*'1.GÉNÉRAL'!K24)/'1.GÉNÉRAL'!K15</f>
        <v>31.336417254506745</v>
      </c>
      <c r="H369" s="874">
        <f>('1.GÉNÉRAL'!M16*'4.SEGMENTATION'!H370+'1.GÉNÉRAL'!M20*'4.SEGMENTATION'!H371+'1.GÉNÉRAL'!M24*'4.SEGMENTATION'!H372)/'1.GÉNÉRAL'!M15</f>
        <v>29.765373969170074</v>
      </c>
      <c r="I369" s="874">
        <f>('1.GÉNÉRAL'!O16*'4.SEGMENTATION'!I370+'1.GÉNÉRAL'!O20*'4.SEGMENTATION'!I371+'1.GÉNÉRAL'!O24*'4.SEGMENTATION'!I372)/'1.GÉNÉRAL'!O15</f>
        <v>33.589331065759616</v>
      </c>
      <c r="AU369" s="230"/>
    </row>
    <row r="370" spans="1:47" x14ac:dyDescent="0.35">
      <c r="B370" s="871" t="s">
        <v>135</v>
      </c>
      <c r="C370" s="875">
        <v>26.048071305603301</v>
      </c>
      <c r="D370" s="875">
        <v>25.612515970855299</v>
      </c>
      <c r="E370" s="875">
        <v>25.567951070699301</v>
      </c>
      <c r="F370" s="875">
        <v>25.585338085049798</v>
      </c>
      <c r="G370" s="875">
        <v>25.1132360891791</v>
      </c>
      <c r="H370" s="875">
        <v>18.115542043915699</v>
      </c>
      <c r="I370" s="875">
        <v>24.447634870104</v>
      </c>
      <c r="AU370" s="230"/>
    </row>
    <row r="371" spans="1:47" x14ac:dyDescent="0.35">
      <c r="B371" s="872" t="s">
        <v>138</v>
      </c>
      <c r="C371" s="876">
        <v>31.382489267656599</v>
      </c>
      <c r="D371" s="876">
        <v>33.615264564556</v>
      </c>
      <c r="E371" s="876">
        <v>34.859892180546701</v>
      </c>
      <c r="F371" s="876">
        <v>34.847331346093497</v>
      </c>
      <c r="G371" s="876">
        <v>35.007033947736801</v>
      </c>
      <c r="H371" s="876">
        <v>32.607047836708901</v>
      </c>
      <c r="I371" s="876">
        <v>35.792842993856802</v>
      </c>
      <c r="J371" s="880"/>
      <c r="K371" s="880"/>
      <c r="L371" s="880"/>
      <c r="M371" s="880"/>
      <c r="N371" s="880"/>
      <c r="O371" s="880"/>
      <c r="P371" s="880"/>
      <c r="Q371" s="880"/>
      <c r="AU371" s="230"/>
    </row>
    <row r="372" spans="1:47" ht="15" thickBot="1" x14ac:dyDescent="0.4">
      <c r="B372" s="873" t="s">
        <v>632</v>
      </c>
      <c r="C372" s="877">
        <v>47.996966726850602</v>
      </c>
      <c r="D372" s="877">
        <v>47.754545255314397</v>
      </c>
      <c r="E372" s="877">
        <v>48.125412911409299</v>
      </c>
      <c r="F372" s="877">
        <v>47.991678290920497</v>
      </c>
      <c r="G372" s="877">
        <v>47.840556219381</v>
      </c>
      <c r="H372" s="877">
        <v>44.491249337923698</v>
      </c>
      <c r="I372" s="877">
        <v>48.157442731081197</v>
      </c>
      <c r="AU372" s="230"/>
    </row>
    <row r="373" spans="1:47" x14ac:dyDescent="0.35">
      <c r="AU373" s="230"/>
    </row>
    <row r="374" spans="1:47" x14ac:dyDescent="0.35">
      <c r="AU374" s="230"/>
    </row>
    <row r="375" spans="1:47" x14ac:dyDescent="0.35">
      <c r="AU375" s="230"/>
    </row>
    <row r="376" spans="1:47" x14ac:dyDescent="0.35">
      <c r="B376" s="1174" t="s">
        <v>633</v>
      </c>
      <c r="C376" s="1174"/>
      <c r="D376" s="1174"/>
      <c r="E376" s="1174"/>
      <c r="F376" s="1174"/>
      <c r="G376" s="1174"/>
      <c r="H376" s="1174"/>
      <c r="I376" s="1174"/>
      <c r="AU376" s="230"/>
    </row>
    <row r="377" spans="1:47" x14ac:dyDescent="0.35">
      <c r="B377" s="1174"/>
      <c r="C377" s="1174"/>
      <c r="D377" s="1174"/>
      <c r="E377" s="1174"/>
      <c r="F377" s="1174"/>
      <c r="G377" s="1174"/>
      <c r="H377" s="1174"/>
      <c r="I377" s="1174"/>
      <c r="AU377" s="230"/>
    </row>
    <row r="378" spans="1:47" x14ac:dyDescent="0.35">
      <c r="AU378" s="230"/>
    </row>
    <row r="379" spans="1:47" x14ac:dyDescent="0.35">
      <c r="AU379" s="230"/>
    </row>
    <row r="380" spans="1:47" ht="15.5" x14ac:dyDescent="0.35">
      <c r="C380" s="270"/>
      <c r="AU380" s="230"/>
    </row>
    <row r="381" spans="1:47" ht="15.5" x14ac:dyDescent="0.35">
      <c r="C381" s="271"/>
      <c r="AU381" s="230"/>
    </row>
    <row r="382" spans="1:47" ht="15.5" x14ac:dyDescent="0.35">
      <c r="C382" s="270"/>
      <c r="AU382" s="230"/>
    </row>
    <row r="383" spans="1:47" x14ac:dyDescent="0.35">
      <c r="A383" s="379"/>
      <c r="B383" s="1120" t="s">
        <v>634</v>
      </c>
      <c r="C383" s="1121"/>
      <c r="D383" s="1121"/>
      <c r="E383" s="1121"/>
      <c r="F383" s="1121"/>
      <c r="G383" s="1121"/>
      <c r="H383" s="1121"/>
      <c r="I383" s="1121"/>
      <c r="J383" s="1121"/>
      <c r="K383" s="549"/>
      <c r="L383" s="549"/>
      <c r="M383" s="549"/>
      <c r="N383" s="549"/>
      <c r="O383" s="549"/>
      <c r="P383" s="549"/>
      <c r="Q383" s="549"/>
      <c r="R383" s="549"/>
      <c r="S383" s="549"/>
      <c r="T383" s="548"/>
      <c r="U383" s="548"/>
      <c r="V383" s="549"/>
      <c r="W383" s="1096"/>
      <c r="X383" s="1096"/>
      <c r="Y383" s="1096"/>
      <c r="Z383" s="1096"/>
      <c r="AA383" s="549"/>
      <c r="AB383" s="549"/>
      <c r="AC383" s="549"/>
      <c r="AD383" s="549"/>
      <c r="AE383" s="549"/>
      <c r="AF383" s="549"/>
      <c r="AG383" s="549"/>
      <c r="AH383" s="549"/>
      <c r="AI383" s="379"/>
      <c r="AJ383" s="379"/>
      <c r="AK383" s="379"/>
      <c r="AL383" s="379"/>
      <c r="AM383" s="379"/>
      <c r="AN383" s="379"/>
      <c r="AO383" s="379"/>
      <c r="AP383" s="379"/>
      <c r="AQ383" s="379"/>
      <c r="AR383" s="379"/>
      <c r="AS383" s="379"/>
      <c r="AT383" s="379"/>
      <c r="AU383" s="230"/>
    </row>
    <row r="384" spans="1:47" x14ac:dyDescent="0.35">
      <c r="A384" s="379"/>
      <c r="B384" s="1121"/>
      <c r="C384" s="1121"/>
      <c r="D384" s="1121"/>
      <c r="E384" s="1121"/>
      <c r="F384" s="1121"/>
      <c r="G384" s="1121"/>
      <c r="H384" s="1121"/>
      <c r="I384" s="1121"/>
      <c r="J384" s="1121"/>
      <c r="K384" s="549"/>
      <c r="L384" s="549"/>
      <c r="M384" s="549"/>
      <c r="N384" s="549"/>
      <c r="O384" s="549"/>
      <c r="P384" s="549"/>
      <c r="Q384" s="549"/>
      <c r="R384" s="549"/>
      <c r="S384" s="549"/>
      <c r="T384" s="548"/>
      <c r="U384" s="548"/>
      <c r="V384" s="549"/>
      <c r="W384" s="550"/>
      <c r="X384" s="550"/>
      <c r="Y384" s="550"/>
      <c r="Z384" s="550"/>
      <c r="AA384" s="549"/>
      <c r="AB384" s="549"/>
      <c r="AC384" s="549"/>
      <c r="AD384" s="549"/>
      <c r="AE384" s="549"/>
      <c r="AF384" s="549"/>
      <c r="AG384" s="549"/>
      <c r="AH384" s="549"/>
      <c r="AI384" s="379"/>
      <c r="AJ384" s="379"/>
      <c r="AK384" s="379"/>
      <c r="AL384" s="379"/>
      <c r="AM384" s="379"/>
      <c r="AN384" s="379"/>
      <c r="AO384" s="379"/>
      <c r="AP384" s="379"/>
      <c r="AQ384" s="379"/>
      <c r="AR384" s="379"/>
      <c r="AS384" s="379"/>
      <c r="AT384" s="379"/>
      <c r="AU384" s="230"/>
    </row>
    <row r="385" spans="2:56" x14ac:dyDescent="0.35">
      <c r="C385" t="s">
        <v>622</v>
      </c>
      <c r="AU385" s="230"/>
    </row>
    <row r="386" spans="2:56" ht="15" thickBot="1" x14ac:dyDescent="0.4">
      <c r="AU386" s="230"/>
    </row>
    <row r="387" spans="2:56" ht="19" thickBot="1" x14ac:dyDescent="0.5">
      <c r="B387" s="891" t="s">
        <v>135</v>
      </c>
      <c r="C387" s="1124">
        <v>2015</v>
      </c>
      <c r="D387" s="1125"/>
      <c r="E387" s="1125"/>
      <c r="F387" s="1125"/>
      <c r="G387" s="1125"/>
      <c r="H387" s="1125"/>
      <c r="I387" s="1126"/>
      <c r="K387" s="1124">
        <v>2021</v>
      </c>
      <c r="L387" s="1125"/>
      <c r="M387" s="1125"/>
      <c r="N387" s="1125"/>
      <c r="O387" s="1125"/>
      <c r="P387" s="1125"/>
      <c r="Q387" s="1126"/>
      <c r="AU387" s="230"/>
    </row>
    <row r="388" spans="2:56" x14ac:dyDescent="0.35">
      <c r="C388" s="1127" t="s">
        <v>638</v>
      </c>
      <c r="D388" s="1128"/>
      <c r="E388" s="1129" t="s">
        <v>360</v>
      </c>
      <c r="F388" s="1130"/>
      <c r="G388" s="1129" t="s">
        <v>361</v>
      </c>
      <c r="H388" s="1130"/>
      <c r="I388" s="1131" t="s">
        <v>23</v>
      </c>
      <c r="K388" s="1127" t="s">
        <v>638</v>
      </c>
      <c r="L388" s="1128"/>
      <c r="M388" s="1129" t="s">
        <v>360</v>
      </c>
      <c r="N388" s="1130"/>
      <c r="O388" s="1129" t="s">
        <v>361</v>
      </c>
      <c r="P388" s="1130"/>
      <c r="Q388" s="1131" t="s">
        <v>23</v>
      </c>
      <c r="AU388" s="230"/>
    </row>
    <row r="389" spans="2:56" ht="15" thickBot="1" x14ac:dyDescent="0.4">
      <c r="B389" s="272"/>
      <c r="C389" s="1133" t="s">
        <v>359</v>
      </c>
      <c r="D389" s="1134"/>
      <c r="E389" s="1133" t="s">
        <v>362</v>
      </c>
      <c r="F389" s="1134"/>
      <c r="G389" s="1133" t="s">
        <v>363</v>
      </c>
      <c r="H389" s="1134"/>
      <c r="I389" s="1132"/>
      <c r="K389" s="1133" t="s">
        <v>359</v>
      </c>
      <c r="L389" s="1134"/>
      <c r="M389" s="1133" t="s">
        <v>362</v>
      </c>
      <c r="N389" s="1134"/>
      <c r="O389" s="1133" t="s">
        <v>363</v>
      </c>
      <c r="P389" s="1134"/>
      <c r="Q389" s="1132"/>
      <c r="AU389" s="230"/>
    </row>
    <row r="390" spans="2:56" ht="15" thickBot="1" x14ac:dyDescent="0.4">
      <c r="B390" s="881"/>
      <c r="C390" s="888" t="s">
        <v>3</v>
      </c>
      <c r="D390" s="889" t="s">
        <v>4</v>
      </c>
      <c r="E390" s="888" t="s">
        <v>3</v>
      </c>
      <c r="F390" s="889" t="s">
        <v>4</v>
      </c>
      <c r="G390" s="888" t="s">
        <v>3</v>
      </c>
      <c r="H390" s="889" t="s">
        <v>4</v>
      </c>
      <c r="I390" s="890"/>
      <c r="K390" s="888" t="s">
        <v>3</v>
      </c>
      <c r="L390" s="889" t="s">
        <v>4</v>
      </c>
      <c r="M390" s="888" t="s">
        <v>3</v>
      </c>
      <c r="N390" s="889" t="s">
        <v>4</v>
      </c>
      <c r="O390" s="888" t="s">
        <v>3</v>
      </c>
      <c r="P390" s="889" t="s">
        <v>4</v>
      </c>
      <c r="Q390" s="890"/>
      <c r="AU390" s="230"/>
    </row>
    <row r="391" spans="2:56" x14ac:dyDescent="0.35">
      <c r="B391" s="1159" t="s">
        <v>635</v>
      </c>
      <c r="C391" s="1157">
        <v>47641</v>
      </c>
      <c r="D391" s="882">
        <f>C391/C$397</f>
        <v>0.8963668178140699</v>
      </c>
      <c r="E391" s="1157">
        <v>7687</v>
      </c>
      <c r="F391" s="882">
        <f>E391/E$397</f>
        <v>0.45401925462169984</v>
      </c>
      <c r="G391" s="1157">
        <v>1049</v>
      </c>
      <c r="H391" s="882">
        <f>G391/G$397</f>
        <v>5.2568278626910547E-2</v>
      </c>
      <c r="I391" s="899">
        <f>SUM(C391,E391,G391)</f>
        <v>56377</v>
      </c>
      <c r="K391" s="1157">
        <v>19535</v>
      </c>
      <c r="L391" s="882">
        <f>K391/K$397</f>
        <v>0.88023250574505474</v>
      </c>
      <c r="M391" s="1157">
        <v>2729</v>
      </c>
      <c r="N391" s="882">
        <f>M391/M$397</f>
        <v>0.4595049671661896</v>
      </c>
      <c r="O391" s="1157">
        <v>522</v>
      </c>
      <c r="P391" s="882">
        <f>O391/O$397</f>
        <v>7.4042553191489363E-2</v>
      </c>
      <c r="Q391" s="899">
        <f>SUM(K391,M391,O391)</f>
        <v>22786</v>
      </c>
      <c r="AU391" s="230"/>
    </row>
    <row r="392" spans="2:56" x14ac:dyDescent="0.35">
      <c r="B392" s="1160"/>
      <c r="C392" s="1157"/>
      <c r="D392" s="883">
        <f>C391/I391</f>
        <v>0.84504319137236816</v>
      </c>
      <c r="E392" s="1157"/>
      <c r="F392" s="883">
        <f>E391/I391</f>
        <v>0.13634992993596678</v>
      </c>
      <c r="G392" s="1157"/>
      <c r="H392" s="883">
        <f>G391/I391</f>
        <v>1.8606878691665042E-2</v>
      </c>
      <c r="I392" s="900">
        <f>SUM(D392,F392,H392)</f>
        <v>0.99999999999999989</v>
      </c>
      <c r="K392" s="1157"/>
      <c r="L392" s="883">
        <f>K391/Q391</f>
        <v>0.85732467304485205</v>
      </c>
      <c r="M392" s="1157"/>
      <c r="N392" s="883">
        <f>M391/Q391</f>
        <v>0.11976652330378303</v>
      </c>
      <c r="O392" s="1157"/>
      <c r="P392" s="883">
        <f>O391/Q391</f>
        <v>2.2908803651364874E-2</v>
      </c>
      <c r="Q392" s="900">
        <f>SUM(L392,N392,P392)</f>
        <v>0.99999999999999989</v>
      </c>
      <c r="AU392" s="230"/>
    </row>
    <row r="393" spans="2:56" x14ac:dyDescent="0.35">
      <c r="B393" s="1161" t="s">
        <v>636</v>
      </c>
      <c r="C393" s="1156">
        <v>5426</v>
      </c>
      <c r="D393" s="884">
        <f>C393/C$397</f>
        <v>0.10209034977139739</v>
      </c>
      <c r="E393" s="1156">
        <v>8409</v>
      </c>
      <c r="F393" s="884">
        <f>E393/E$397</f>
        <v>0.49666292599373929</v>
      </c>
      <c r="G393" s="1156">
        <v>9295</v>
      </c>
      <c r="H393" s="884">
        <f>G393/G$397</f>
        <v>0.46579804560260585</v>
      </c>
      <c r="I393" s="899">
        <f>SUM(C393,E393,G393)</f>
        <v>23130</v>
      </c>
      <c r="K393" s="1156">
        <v>2512</v>
      </c>
      <c r="L393" s="884">
        <f>K393/K$397</f>
        <v>0.11318884332897761</v>
      </c>
      <c r="M393" s="1156">
        <v>2674</v>
      </c>
      <c r="N393" s="884">
        <f>M393/M$397</f>
        <v>0.45024414884660718</v>
      </c>
      <c r="O393" s="1156">
        <v>2976</v>
      </c>
      <c r="P393" s="884">
        <f>O393/O$397</f>
        <v>0.42212765957446807</v>
      </c>
      <c r="Q393" s="899">
        <f>SUM(K393,M393,O393)</f>
        <v>8162</v>
      </c>
      <c r="AU393" s="230"/>
    </row>
    <row r="394" spans="2:56" x14ac:dyDescent="0.35">
      <c r="B394" s="1161"/>
      <c r="C394" s="1156"/>
      <c r="D394" s="885">
        <f>C393/I393</f>
        <v>0.23458711629917856</v>
      </c>
      <c r="E394" s="1156"/>
      <c r="F394" s="885">
        <f>E393/I393</f>
        <v>0.36355382619974058</v>
      </c>
      <c r="G394" s="1156"/>
      <c r="H394" s="885">
        <f>G393/I393</f>
        <v>0.40185905750108086</v>
      </c>
      <c r="I394" s="900">
        <f>SUM(D394,F394,H394)</f>
        <v>1</v>
      </c>
      <c r="K394" s="1156"/>
      <c r="L394" s="885">
        <f>K393/Q393</f>
        <v>0.30776770399411907</v>
      </c>
      <c r="M394" s="1156"/>
      <c r="N394" s="885">
        <f>M393/Q393</f>
        <v>0.32761578044596912</v>
      </c>
      <c r="O394" s="1156"/>
      <c r="P394" s="885">
        <f>O393/Q393</f>
        <v>0.36461651555991181</v>
      </c>
      <c r="Q394" s="900">
        <f>SUM(L394,N394,P394)</f>
        <v>1</v>
      </c>
      <c r="AU394" s="230"/>
    </row>
    <row r="395" spans="2:56" x14ac:dyDescent="0.35">
      <c r="B395" s="1160" t="s">
        <v>637</v>
      </c>
      <c r="C395" s="1157">
        <v>82</v>
      </c>
      <c r="D395" s="882">
        <f>C395/C$397</f>
        <v>1.5428324145327287E-3</v>
      </c>
      <c r="E395" s="1157">
        <v>835</v>
      </c>
      <c r="F395" s="882">
        <f>E395/E$397</f>
        <v>4.9317819384560868E-2</v>
      </c>
      <c r="G395" s="1157">
        <v>9611</v>
      </c>
      <c r="H395" s="882">
        <f>G395/G$397</f>
        <v>0.4816336757704836</v>
      </c>
      <c r="I395" s="899">
        <f>SUM(C395,E395,G395)</f>
        <v>10528</v>
      </c>
      <c r="K395" s="1157">
        <v>146</v>
      </c>
      <c r="L395" s="882">
        <f>K395/K$397</f>
        <v>6.5786509259676473E-3</v>
      </c>
      <c r="M395" s="1157">
        <v>536</v>
      </c>
      <c r="N395" s="882">
        <f>M395/M$397</f>
        <v>9.025088398720324E-2</v>
      </c>
      <c r="O395" s="1157">
        <v>3552</v>
      </c>
      <c r="P395" s="882">
        <f>O395/O$397</f>
        <v>0.50382978723404259</v>
      </c>
      <c r="Q395" s="899">
        <f>SUM(K395,M395,O395)</f>
        <v>4234</v>
      </c>
      <c r="AU395" s="230"/>
    </row>
    <row r="396" spans="2:56" ht="15" thickBot="1" x14ac:dyDescent="0.4">
      <c r="B396" s="1162"/>
      <c r="C396" s="1158"/>
      <c r="D396" s="886">
        <f>C395/I395</f>
        <v>7.7887537993920975E-3</v>
      </c>
      <c r="E396" s="1158"/>
      <c r="F396" s="886">
        <f>E395/I395</f>
        <v>7.9312310030395142E-2</v>
      </c>
      <c r="G396" s="1158"/>
      <c r="H396" s="886">
        <f>G395/I395</f>
        <v>0.91289893617021278</v>
      </c>
      <c r="I396" s="901">
        <f>SUM(D396,F396,H396)</f>
        <v>1</v>
      </c>
      <c r="K396" s="1158"/>
      <c r="L396" s="886">
        <f>K395/Q395</f>
        <v>3.4482758620689655E-2</v>
      </c>
      <c r="M396" s="1158"/>
      <c r="N396" s="886">
        <f>M395/Q395</f>
        <v>0.12659423712801135</v>
      </c>
      <c r="O396" s="1158"/>
      <c r="P396" s="886">
        <f>O395/Q395</f>
        <v>0.83892300425129895</v>
      </c>
      <c r="Q396" s="901">
        <f>SUM(L396,N396,P396)</f>
        <v>1</v>
      </c>
      <c r="AU396" s="230"/>
    </row>
    <row r="397" spans="2:56" ht="15" thickBot="1" x14ac:dyDescent="0.4">
      <c r="B397" s="887" t="s">
        <v>23</v>
      </c>
      <c r="C397" s="786">
        <f>SUM(C391:C395)</f>
        <v>53149</v>
      </c>
      <c r="D397" s="898">
        <f>SUM(D391,D393,D395)</f>
        <v>1</v>
      </c>
      <c r="E397" s="786">
        <f>SUM(E391:E395)</f>
        <v>16931</v>
      </c>
      <c r="F397" s="898">
        <f>SUM(F391,F393,F395)</f>
        <v>1</v>
      </c>
      <c r="G397" s="786">
        <f>SUM(G391:G395)</f>
        <v>19955</v>
      </c>
      <c r="H397" s="898">
        <f>SUM(H391,H393,H395)</f>
        <v>1</v>
      </c>
      <c r="I397" s="643">
        <f>SUM(I391,I393,I395)</f>
        <v>90035</v>
      </c>
      <c r="J397" s="121"/>
      <c r="K397" s="786">
        <f>SUM(K391:K395)</f>
        <v>22193</v>
      </c>
      <c r="L397" s="898">
        <f>SUM(L391,L393,L395)</f>
        <v>1</v>
      </c>
      <c r="M397" s="786">
        <f>SUM(M391:M395)</f>
        <v>5939</v>
      </c>
      <c r="N397" s="898">
        <f>SUM(N391,N393,N395)</f>
        <v>1</v>
      </c>
      <c r="O397" s="786">
        <f>SUM(O391:O395)</f>
        <v>7050</v>
      </c>
      <c r="P397" s="898">
        <f>SUM(P391,P393,P395)</f>
        <v>1</v>
      </c>
      <c r="Q397" s="643">
        <f>SUM(Q391,Q393,Q395)</f>
        <v>35182</v>
      </c>
      <c r="AU397" s="230"/>
      <c r="AV397" s="133" t="s">
        <v>381</v>
      </c>
    </row>
    <row r="398" spans="2:56" x14ac:dyDescent="0.35">
      <c r="AU398" s="230"/>
    </row>
    <row r="399" spans="2:56" x14ac:dyDescent="0.35">
      <c r="AU399" s="230"/>
      <c r="AV399" s="310"/>
      <c r="AW399" s="1172" t="s">
        <v>376</v>
      </c>
      <c r="AX399" s="1172"/>
      <c r="AY399" s="1172"/>
      <c r="AZ399" s="310"/>
      <c r="BA399" s="1172" t="s">
        <v>377</v>
      </c>
      <c r="BB399" s="1172"/>
      <c r="BC399" s="1172"/>
      <c r="BD399" s="310"/>
    </row>
    <row r="400" spans="2:56" ht="15" thickBot="1" x14ac:dyDescent="0.4">
      <c r="AU400" s="230"/>
      <c r="AV400" s="311"/>
      <c r="AW400" s="311" t="s">
        <v>364</v>
      </c>
      <c r="AX400" s="311" t="s">
        <v>365</v>
      </c>
      <c r="AY400" s="311" t="s">
        <v>366</v>
      </c>
      <c r="AZ400" s="312" t="s">
        <v>380</v>
      </c>
      <c r="BA400" s="310" t="s">
        <v>364</v>
      </c>
      <c r="BB400" s="310" t="s">
        <v>365</v>
      </c>
      <c r="BC400" s="310" t="s">
        <v>366</v>
      </c>
      <c r="BD400" s="310" t="s">
        <v>380</v>
      </c>
    </row>
    <row r="401" spans="2:56" ht="19" thickBot="1" x14ac:dyDescent="0.5">
      <c r="B401" s="342" t="s">
        <v>138</v>
      </c>
      <c r="C401" s="1135">
        <v>2015</v>
      </c>
      <c r="D401" s="1136"/>
      <c r="E401" s="1136"/>
      <c r="F401" s="1136"/>
      <c r="G401" s="1136"/>
      <c r="H401" s="1136"/>
      <c r="I401" s="1137"/>
      <c r="K401" s="1135">
        <v>2021</v>
      </c>
      <c r="L401" s="1136"/>
      <c r="M401" s="1136"/>
      <c r="N401" s="1136"/>
      <c r="O401" s="1136"/>
      <c r="P401" s="1136"/>
      <c r="Q401" s="1137"/>
      <c r="AU401" s="230"/>
      <c r="AV401" s="313" t="s">
        <v>367</v>
      </c>
      <c r="AW401" s="311">
        <v>1</v>
      </c>
      <c r="AX401" s="311">
        <v>1</v>
      </c>
      <c r="AY401" s="314">
        <f>'4.SEGMENTATION'!C391</f>
        <v>47641</v>
      </c>
      <c r="AZ401" s="315">
        <f t="shared" ref="AZ401:AZ409" si="79">AY401/AY$411</f>
        <v>0.52913866829566281</v>
      </c>
      <c r="BA401" s="310">
        <v>1</v>
      </c>
      <c r="BB401" s="310">
        <v>1</v>
      </c>
      <c r="BC401" s="310">
        <f>'4.SEGMENTATION'!K391</f>
        <v>19535</v>
      </c>
      <c r="BD401" s="316">
        <f t="shared" ref="BD401:BD409" si="80">BC401/BC$411</f>
        <v>0.55525552839520209</v>
      </c>
    </row>
    <row r="402" spans="2:56" x14ac:dyDescent="0.35">
      <c r="C402" s="1138" t="s">
        <v>638</v>
      </c>
      <c r="D402" s="1139"/>
      <c r="E402" s="1140" t="s">
        <v>360</v>
      </c>
      <c r="F402" s="1141"/>
      <c r="G402" s="1140" t="s">
        <v>361</v>
      </c>
      <c r="H402" s="1141"/>
      <c r="I402" s="1142" t="s">
        <v>23</v>
      </c>
      <c r="K402" s="1138" t="s">
        <v>638</v>
      </c>
      <c r="L402" s="1139"/>
      <c r="M402" s="1140" t="s">
        <v>360</v>
      </c>
      <c r="N402" s="1141"/>
      <c r="O402" s="1140" t="s">
        <v>361</v>
      </c>
      <c r="P402" s="1141"/>
      <c r="Q402" s="1142" t="s">
        <v>23</v>
      </c>
      <c r="AU402" s="230"/>
      <c r="AV402" s="317" t="s">
        <v>368</v>
      </c>
      <c r="AW402" s="311">
        <v>1</v>
      </c>
      <c r="AX402" s="311">
        <v>2</v>
      </c>
      <c r="AY402" s="314">
        <f>'4.SEGMENTATION'!E391</f>
        <v>7687</v>
      </c>
      <c r="AZ402" s="315">
        <f t="shared" si="79"/>
        <v>8.537790859110346E-2</v>
      </c>
      <c r="BA402" s="310">
        <v>1</v>
      </c>
      <c r="BB402" s="310">
        <v>2</v>
      </c>
      <c r="BC402" s="318">
        <f>'4.SEGMENTATION'!M391</f>
        <v>2729</v>
      </c>
      <c r="BD402" s="316">
        <f t="shared" si="80"/>
        <v>7.7568074583593882E-2</v>
      </c>
    </row>
    <row r="403" spans="2:56" ht="15" thickBot="1" x14ac:dyDescent="0.4">
      <c r="B403" s="272"/>
      <c r="C403" s="1144" t="s">
        <v>359</v>
      </c>
      <c r="D403" s="1145"/>
      <c r="E403" s="1144" t="s">
        <v>362</v>
      </c>
      <c r="F403" s="1146"/>
      <c r="G403" s="1144" t="s">
        <v>363</v>
      </c>
      <c r="H403" s="1146"/>
      <c r="I403" s="1143"/>
      <c r="K403" s="1144" t="s">
        <v>359</v>
      </c>
      <c r="L403" s="1145"/>
      <c r="M403" s="1144" t="s">
        <v>362</v>
      </c>
      <c r="N403" s="1146"/>
      <c r="O403" s="1144" t="s">
        <v>363</v>
      </c>
      <c r="P403" s="1146"/>
      <c r="Q403" s="1143"/>
      <c r="AU403" s="230"/>
      <c r="AV403" s="311" t="s">
        <v>369</v>
      </c>
      <c r="AW403" s="311">
        <v>1</v>
      </c>
      <c r="AX403" s="311">
        <v>3</v>
      </c>
      <c r="AY403" s="314">
        <f>'4.SEGMENTATION'!G391</f>
        <v>1049</v>
      </c>
      <c r="AZ403" s="315">
        <f t="shared" si="79"/>
        <v>1.1651024601543844E-2</v>
      </c>
      <c r="BA403" s="310">
        <v>1</v>
      </c>
      <c r="BB403" s="310">
        <v>3</v>
      </c>
      <c r="BC403" s="318">
        <f>'4.SEGMENTATION'!O391</f>
        <v>522</v>
      </c>
      <c r="BD403" s="316">
        <f t="shared" si="80"/>
        <v>1.4837132624637598E-2</v>
      </c>
    </row>
    <row r="404" spans="2:56" ht="15" thickBot="1" x14ac:dyDescent="0.4">
      <c r="B404" s="134"/>
      <c r="C404" s="888" t="s">
        <v>3</v>
      </c>
      <c r="D404" s="902" t="s">
        <v>4</v>
      </c>
      <c r="E404" s="888" t="s">
        <v>3</v>
      </c>
      <c r="F404" s="889" t="s">
        <v>4</v>
      </c>
      <c r="G404" s="888" t="s">
        <v>3</v>
      </c>
      <c r="H404" s="889" t="s">
        <v>4</v>
      </c>
      <c r="I404" s="910"/>
      <c r="K404" s="888" t="s">
        <v>3</v>
      </c>
      <c r="L404" s="902" t="s">
        <v>4</v>
      </c>
      <c r="M404" s="888" t="s">
        <v>3</v>
      </c>
      <c r="N404" s="889" t="s">
        <v>4</v>
      </c>
      <c r="O404" s="888" t="s">
        <v>3</v>
      </c>
      <c r="P404" s="889" t="s">
        <v>4</v>
      </c>
      <c r="Q404" s="910"/>
      <c r="AU404" s="230"/>
      <c r="AV404" s="311" t="s">
        <v>370</v>
      </c>
      <c r="AW404" s="311">
        <v>2</v>
      </c>
      <c r="AX404" s="311">
        <v>1</v>
      </c>
      <c r="AY404" s="314">
        <f>'4.SEGMENTATION'!C393</f>
        <v>5426</v>
      </c>
      <c r="AZ404" s="315">
        <f t="shared" si="79"/>
        <v>6.0265452324096185E-2</v>
      </c>
      <c r="BA404" s="310">
        <v>2</v>
      </c>
      <c r="BB404" s="310">
        <v>1</v>
      </c>
      <c r="BC404" s="318">
        <f>'4.SEGMENTATION'!K393</f>
        <v>2512</v>
      </c>
      <c r="BD404" s="316">
        <f t="shared" si="80"/>
        <v>7.1400147802853725E-2</v>
      </c>
    </row>
    <row r="405" spans="2:56" x14ac:dyDescent="0.35">
      <c r="B405" s="1159" t="s">
        <v>635</v>
      </c>
      <c r="C405" s="1158">
        <v>16165</v>
      </c>
      <c r="D405" s="892">
        <f>C405/C$411</f>
        <v>0.97385384661726615</v>
      </c>
      <c r="E405" s="1158">
        <v>3480</v>
      </c>
      <c r="F405" s="894">
        <f>E405/E$411</f>
        <v>0.66437571592210765</v>
      </c>
      <c r="G405" s="1158">
        <v>756</v>
      </c>
      <c r="H405" s="894">
        <f>G405/G$411</f>
        <v>7.8668054110301769E-2</v>
      </c>
      <c r="I405" s="911">
        <f>SUM(C405,E405,G405)</f>
        <v>20401</v>
      </c>
      <c r="K405" s="1158">
        <v>33410</v>
      </c>
      <c r="L405" s="892">
        <f>K405/K$411</f>
        <v>0.9759303616287901</v>
      </c>
      <c r="M405" s="1158">
        <v>8493</v>
      </c>
      <c r="N405" s="894">
        <f>M405/M$411</f>
        <v>0.73557942144465616</v>
      </c>
      <c r="O405" s="1158">
        <v>2460</v>
      </c>
      <c r="P405" s="894">
        <f>O405/O$411</f>
        <v>9.4589918098973352E-2</v>
      </c>
      <c r="Q405" s="911">
        <f>SUM(K405,M405,O405)</f>
        <v>44363</v>
      </c>
      <c r="AU405" s="230"/>
      <c r="AV405" s="311" t="s">
        <v>372</v>
      </c>
      <c r="AW405" s="311">
        <v>2</v>
      </c>
      <c r="AX405" s="311">
        <v>2</v>
      </c>
      <c r="AY405" s="314">
        <f>'4.SEGMENTATION'!E393</f>
        <v>8409</v>
      </c>
      <c r="AZ405" s="315">
        <f t="shared" si="79"/>
        <v>9.339701227300494E-2</v>
      </c>
      <c r="BA405" s="310">
        <v>2</v>
      </c>
      <c r="BB405" s="310">
        <v>2</v>
      </c>
      <c r="BC405" s="318">
        <f>'4.SEGMENTATION'!M393</f>
        <v>2674</v>
      </c>
      <c r="BD405" s="316">
        <f t="shared" si="80"/>
        <v>7.6004775169120575E-2</v>
      </c>
    </row>
    <row r="406" spans="2:56" x14ac:dyDescent="0.35">
      <c r="B406" s="1160"/>
      <c r="C406" s="1166"/>
      <c r="D406" s="893">
        <f>C405/I405</f>
        <v>0.79236311945492865</v>
      </c>
      <c r="E406" s="1166"/>
      <c r="F406" s="895">
        <f>E405/I405</f>
        <v>0.17057987353561099</v>
      </c>
      <c r="G406" s="1166"/>
      <c r="H406" s="895">
        <f>G405/I405</f>
        <v>3.7057007009460317E-2</v>
      </c>
      <c r="I406" s="912">
        <f>SUM(D406,F406,H406)</f>
        <v>1</v>
      </c>
      <c r="K406" s="1166"/>
      <c r="L406" s="893">
        <f>K405/Q405</f>
        <v>0.75310506503167052</v>
      </c>
      <c r="M406" s="1166"/>
      <c r="N406" s="895">
        <f>M405/Q405</f>
        <v>0.19144331988368685</v>
      </c>
      <c r="O406" s="1166"/>
      <c r="P406" s="895">
        <f>O405/Q405</f>
        <v>5.5451615084642608E-2</v>
      </c>
      <c r="Q406" s="912">
        <f>SUM(L406,N406,P406)</f>
        <v>0.99999999999999989</v>
      </c>
      <c r="AU406" s="230"/>
      <c r="AV406" s="311" t="s">
        <v>371</v>
      </c>
      <c r="AW406" s="311">
        <v>2</v>
      </c>
      <c r="AX406" s="311">
        <v>3</v>
      </c>
      <c r="AY406" s="314">
        <f>'4.SEGMENTATION'!G393</f>
        <v>9295</v>
      </c>
      <c r="AZ406" s="315">
        <f t="shared" si="79"/>
        <v>0.1032376298106292</v>
      </c>
      <c r="BA406" s="310">
        <v>2</v>
      </c>
      <c r="BB406" s="310">
        <v>3</v>
      </c>
      <c r="BC406" s="318">
        <f>'4.SEGMENTATION'!O393</f>
        <v>2976</v>
      </c>
      <c r="BD406" s="316">
        <f t="shared" si="80"/>
        <v>8.4588710135864928E-2</v>
      </c>
    </row>
    <row r="407" spans="2:56" x14ac:dyDescent="0.35">
      <c r="B407" s="1161" t="s">
        <v>636</v>
      </c>
      <c r="C407" s="1163">
        <v>412</v>
      </c>
      <c r="D407" s="903">
        <f>C407/C$411</f>
        <v>2.4820772335682872E-2</v>
      </c>
      <c r="E407" s="1163">
        <v>1636</v>
      </c>
      <c r="F407" s="896">
        <f>E407/E$411</f>
        <v>0.31233295150820922</v>
      </c>
      <c r="G407" s="1163">
        <v>4881</v>
      </c>
      <c r="H407" s="896">
        <f>G407/G$411</f>
        <v>0.50790842872008324</v>
      </c>
      <c r="I407" s="911">
        <f>SUM(C407,E407,G407)</f>
        <v>6929</v>
      </c>
      <c r="K407" s="1163">
        <v>790</v>
      </c>
      <c r="L407" s="903">
        <f>K407/K$411</f>
        <v>2.3076473681135714E-2</v>
      </c>
      <c r="M407" s="1163">
        <v>2842</v>
      </c>
      <c r="N407" s="896">
        <f>M407/M$411</f>
        <v>0.24614585137710029</v>
      </c>
      <c r="O407" s="1163">
        <v>12432</v>
      </c>
      <c r="P407" s="896">
        <f>O407/O$411</f>
        <v>0.4780251470757873</v>
      </c>
      <c r="Q407" s="911">
        <f>SUM(K407,M407,O407)</f>
        <v>16064</v>
      </c>
      <c r="AU407" s="230"/>
      <c r="AV407" s="311" t="s">
        <v>373</v>
      </c>
      <c r="AW407" s="311">
        <v>3</v>
      </c>
      <c r="AX407" s="311">
        <v>1</v>
      </c>
      <c r="AY407" s="314">
        <f>'4.SEGMENTATION'!C395</f>
        <v>82</v>
      </c>
      <c r="AZ407" s="315">
        <f t="shared" si="79"/>
        <v>9.107569278613872E-4</v>
      </c>
      <c r="BA407" s="310">
        <v>3</v>
      </c>
      <c r="BB407" s="310">
        <v>1</v>
      </c>
      <c r="BC407" s="318">
        <f>'4.SEGMENTATION'!K395</f>
        <v>146</v>
      </c>
      <c r="BD407" s="316">
        <f t="shared" si="80"/>
        <v>4.1498493547836961E-3</v>
      </c>
    </row>
    <row r="408" spans="2:56" x14ac:dyDescent="0.35">
      <c r="B408" s="1161"/>
      <c r="C408" s="1164"/>
      <c r="D408" s="904">
        <f>C407/I407</f>
        <v>5.9460239572809929E-2</v>
      </c>
      <c r="E408" s="1164"/>
      <c r="F408" s="897">
        <f>E407/I407</f>
        <v>0.2361091066531967</v>
      </c>
      <c r="G408" s="1164"/>
      <c r="H408" s="897">
        <f>G407/I407</f>
        <v>0.70443065377399339</v>
      </c>
      <c r="I408" s="912">
        <f>SUM(D408,F408,H408)</f>
        <v>1</v>
      </c>
      <c r="K408" s="1164"/>
      <c r="L408" s="904">
        <f>K407/Q407</f>
        <v>4.9178286852589639E-2</v>
      </c>
      <c r="M408" s="1164"/>
      <c r="N408" s="897">
        <f>M407/Q407</f>
        <v>0.17691733067729085</v>
      </c>
      <c r="O408" s="1164"/>
      <c r="P408" s="897">
        <f>O407/Q407</f>
        <v>0.7739043824701195</v>
      </c>
      <c r="Q408" s="912">
        <f>SUM(L408,N408,P408)</f>
        <v>1</v>
      </c>
      <c r="AU408" s="230"/>
      <c r="AV408" s="311" t="s">
        <v>374</v>
      </c>
      <c r="AW408" s="311">
        <v>3</v>
      </c>
      <c r="AX408" s="311">
        <v>2</v>
      </c>
      <c r="AY408" s="314">
        <f>'4.SEGMENTATION'!E395</f>
        <v>835</v>
      </c>
      <c r="AZ408" s="315">
        <f t="shared" si="79"/>
        <v>9.2741711556616879E-3</v>
      </c>
      <c r="BA408" s="310">
        <v>3</v>
      </c>
      <c r="BB408" s="310">
        <v>2</v>
      </c>
      <c r="BC408" s="318">
        <f>'4.SEGMENTATION'!M395</f>
        <v>536</v>
      </c>
      <c r="BD408" s="316">
        <f t="shared" si="80"/>
        <v>1.523506338468535E-2</v>
      </c>
    </row>
    <row r="409" spans="2:56" x14ac:dyDescent="0.35">
      <c r="B409" s="1160" t="s">
        <v>637</v>
      </c>
      <c r="C409" s="1158">
        <v>22</v>
      </c>
      <c r="D409" s="892">
        <f>C409/C$411</f>
        <v>1.3253810470510272E-3</v>
      </c>
      <c r="E409" s="1158">
        <v>122</v>
      </c>
      <c r="F409" s="894">
        <f>E409/E$411</f>
        <v>2.3291332569683087E-2</v>
      </c>
      <c r="G409" s="1158">
        <v>3973</v>
      </c>
      <c r="H409" s="894">
        <f>G409/G$411</f>
        <v>0.41342351716961501</v>
      </c>
      <c r="I409" s="911">
        <f>SUM(C409,E409,G409)</f>
        <v>4117</v>
      </c>
      <c r="K409" s="1158">
        <v>34</v>
      </c>
      <c r="L409" s="892">
        <f>K409/K$411</f>
        <v>9.9316469007419521E-4</v>
      </c>
      <c r="M409" s="1158">
        <v>211</v>
      </c>
      <c r="N409" s="894">
        <f>M409/M$411</f>
        <v>1.8274727178243546E-2</v>
      </c>
      <c r="O409" s="1158">
        <v>11115</v>
      </c>
      <c r="P409" s="894">
        <f>O409/O$411</f>
        <v>0.42738493482523937</v>
      </c>
      <c r="Q409" s="911">
        <f>SUM(K409,M409,O409)</f>
        <v>11360</v>
      </c>
      <c r="AU409" s="230"/>
      <c r="AV409" s="311" t="s">
        <v>375</v>
      </c>
      <c r="AW409" s="311">
        <v>3</v>
      </c>
      <c r="AX409" s="311">
        <v>3</v>
      </c>
      <c r="AY409" s="314">
        <f>'4.SEGMENTATION'!G395</f>
        <v>9611</v>
      </c>
      <c r="AZ409" s="315">
        <f t="shared" si="79"/>
        <v>0.10674737602043649</v>
      </c>
      <c r="BA409" s="310">
        <v>3</v>
      </c>
      <c r="BB409" s="310">
        <v>3</v>
      </c>
      <c r="BC409" s="318">
        <f>'4.SEGMENTATION'!O395</f>
        <v>3552</v>
      </c>
      <c r="BD409" s="316">
        <f t="shared" si="80"/>
        <v>0.10096071854925814</v>
      </c>
    </row>
    <row r="410" spans="2:56" ht="15" thickBot="1" x14ac:dyDescent="0.4">
      <c r="B410" s="1162"/>
      <c r="C410" s="1165"/>
      <c r="D410" s="905">
        <f>C409/I409</f>
        <v>5.3436968666504738E-3</v>
      </c>
      <c r="E410" s="1165"/>
      <c r="F410" s="906">
        <f>E409/I409</f>
        <v>2.963322807869808E-2</v>
      </c>
      <c r="G410" s="1165"/>
      <c r="H410" s="906">
        <f>G409/I409</f>
        <v>0.96502307505465146</v>
      </c>
      <c r="I410" s="913">
        <f>SUM(D410,F410,H410)</f>
        <v>1</v>
      </c>
      <c r="K410" s="1165"/>
      <c r="L410" s="905">
        <f>K409/Q409</f>
        <v>2.9929577464788732E-3</v>
      </c>
      <c r="M410" s="1165"/>
      <c r="N410" s="906">
        <f>M409/Q409</f>
        <v>1.8573943661971831E-2</v>
      </c>
      <c r="O410" s="1165"/>
      <c r="P410" s="906">
        <f>O409/Q409</f>
        <v>0.97843309859154926</v>
      </c>
      <c r="Q410" s="913">
        <f>SUM(L410,N410,P410)</f>
        <v>1</v>
      </c>
      <c r="AU410" s="230"/>
      <c r="AV410" s="310"/>
      <c r="AW410" s="310"/>
      <c r="AX410" s="310"/>
      <c r="AY410" s="310"/>
      <c r="AZ410" s="310"/>
      <c r="BA410" s="310"/>
      <c r="BB410" s="310"/>
      <c r="BC410" s="310"/>
      <c r="BD410" s="310"/>
    </row>
    <row r="411" spans="2:56" ht="15" thickBot="1" x14ac:dyDescent="0.4">
      <c r="B411" s="887" t="s">
        <v>23</v>
      </c>
      <c r="C411" s="786">
        <f>SUM(C405:C409)</f>
        <v>16599</v>
      </c>
      <c r="D411" s="907">
        <f>SUM(D405,D407,D409)</f>
        <v>1</v>
      </c>
      <c r="E411" s="786">
        <f>SUM(E405:E409)</f>
        <v>5238</v>
      </c>
      <c r="F411" s="908">
        <f>SUM(F405,F407,F409)</f>
        <v>1</v>
      </c>
      <c r="G411" s="786">
        <f>SUM(G405:G409)</f>
        <v>9610</v>
      </c>
      <c r="H411" s="908">
        <f>SUM(H405,H407,H409)</f>
        <v>1</v>
      </c>
      <c r="I411" s="909">
        <f>SUM(I405,I407,I409)</f>
        <v>31447</v>
      </c>
      <c r="K411" s="786">
        <f>SUM(K405:K409)</f>
        <v>34234</v>
      </c>
      <c r="L411" s="907">
        <f>SUM(L405,L407,L409)</f>
        <v>1</v>
      </c>
      <c r="M411" s="786">
        <f>SUM(M405:M409)</f>
        <v>11546</v>
      </c>
      <c r="N411" s="908">
        <f>SUM(N405,N407,N409)</f>
        <v>1</v>
      </c>
      <c r="O411" s="786">
        <f>SUM(O405:O409)</f>
        <v>26007</v>
      </c>
      <c r="P411" s="908">
        <f>SUM(P405,P407,P409)</f>
        <v>1</v>
      </c>
      <c r="Q411" s="909">
        <f>SUM(Q405,Q407,Q409)</f>
        <v>71787</v>
      </c>
      <c r="AU411" s="230"/>
      <c r="AV411" s="310"/>
      <c r="AW411" s="310"/>
      <c r="AX411" s="310"/>
      <c r="AY411" s="319">
        <f>SUM(AY401:AY409)</f>
        <v>90035</v>
      </c>
      <c r="AZ411" s="320">
        <f>SUM(AZ401:AZ409)</f>
        <v>1</v>
      </c>
      <c r="BA411" s="310"/>
      <c r="BB411" s="310"/>
      <c r="BC411" s="321">
        <f>SUM(BC401:BC409)</f>
        <v>35182</v>
      </c>
      <c r="BD411" s="322">
        <f>SUM(BD401:BD409)</f>
        <v>1</v>
      </c>
    </row>
    <row r="412" spans="2:56" ht="15" thickBot="1" x14ac:dyDescent="0.4">
      <c r="AU412" s="230"/>
      <c r="AV412" s="310"/>
      <c r="AW412" s="310"/>
      <c r="AX412" s="310"/>
      <c r="AY412" s="310"/>
      <c r="AZ412" s="310"/>
      <c r="BA412" s="310"/>
      <c r="BB412" s="310"/>
      <c r="BC412" s="310"/>
      <c r="BD412" s="310"/>
    </row>
    <row r="413" spans="2:56" ht="19" thickBot="1" x14ac:dyDescent="0.5">
      <c r="B413" s="923" t="s">
        <v>25</v>
      </c>
      <c r="C413" s="1149">
        <v>2015</v>
      </c>
      <c r="D413" s="1150"/>
      <c r="E413" s="1150"/>
      <c r="F413" s="1150"/>
      <c r="G413" s="1150"/>
      <c r="H413" s="1150"/>
      <c r="I413" s="1151"/>
      <c r="K413" s="1149">
        <v>2021</v>
      </c>
      <c r="L413" s="1150"/>
      <c r="M413" s="1150"/>
      <c r="N413" s="1150"/>
      <c r="O413" s="1150"/>
      <c r="P413" s="1150"/>
      <c r="Q413" s="1151"/>
      <c r="AU413" s="230"/>
      <c r="AV413" s="310"/>
      <c r="AW413" s="1172" t="s">
        <v>378</v>
      </c>
      <c r="AX413" s="1172"/>
      <c r="AY413" s="1172"/>
      <c r="AZ413" s="310"/>
      <c r="BA413" s="1172" t="s">
        <v>379</v>
      </c>
      <c r="BB413" s="1172"/>
      <c r="BC413" s="1172"/>
      <c r="BD413" s="310"/>
    </row>
    <row r="414" spans="2:56" x14ac:dyDescent="0.35">
      <c r="C414" s="1152" t="s">
        <v>638</v>
      </c>
      <c r="D414" s="1153"/>
      <c r="E414" s="1154" t="s">
        <v>360</v>
      </c>
      <c r="F414" s="1155"/>
      <c r="G414" s="1154" t="s">
        <v>361</v>
      </c>
      <c r="H414" s="1155"/>
      <c r="I414" s="1131" t="s">
        <v>23</v>
      </c>
      <c r="K414" s="1152" t="s">
        <v>638</v>
      </c>
      <c r="L414" s="1153"/>
      <c r="M414" s="1154" t="s">
        <v>360</v>
      </c>
      <c r="N414" s="1155"/>
      <c r="O414" s="1154" t="s">
        <v>361</v>
      </c>
      <c r="P414" s="1155"/>
      <c r="Q414" s="1131" t="s">
        <v>23</v>
      </c>
      <c r="AU414" s="230"/>
      <c r="AV414" s="321"/>
      <c r="AW414" s="310" t="s">
        <v>364</v>
      </c>
      <c r="AX414" s="310" t="s">
        <v>365</v>
      </c>
      <c r="AY414" s="310" t="s">
        <v>366</v>
      </c>
      <c r="AZ414" s="310" t="s">
        <v>380</v>
      </c>
      <c r="BA414" s="310" t="s">
        <v>364</v>
      </c>
      <c r="BB414" s="310" t="s">
        <v>365</v>
      </c>
      <c r="BC414" s="310" t="s">
        <v>366</v>
      </c>
      <c r="BD414" s="310" t="s">
        <v>380</v>
      </c>
    </row>
    <row r="415" spans="2:56" ht="15" thickBot="1" x14ac:dyDescent="0.4">
      <c r="B415" s="272"/>
      <c r="C415" s="1147" t="s">
        <v>359</v>
      </c>
      <c r="D415" s="1148"/>
      <c r="E415" s="1147" t="s">
        <v>362</v>
      </c>
      <c r="F415" s="1148"/>
      <c r="G415" s="1147" t="s">
        <v>363</v>
      </c>
      <c r="H415" s="1148"/>
      <c r="I415" s="1132"/>
      <c r="K415" s="1147" t="s">
        <v>359</v>
      </c>
      <c r="L415" s="1148"/>
      <c r="M415" s="1147" t="s">
        <v>362</v>
      </c>
      <c r="N415" s="1148"/>
      <c r="O415" s="1147" t="s">
        <v>363</v>
      </c>
      <c r="P415" s="1148"/>
      <c r="Q415" s="1132"/>
      <c r="AU415" s="230"/>
      <c r="AV415" s="310" t="s">
        <v>367</v>
      </c>
      <c r="AW415" s="310">
        <v>1</v>
      </c>
      <c r="AX415" s="310">
        <v>1</v>
      </c>
      <c r="AY415" s="318">
        <f>'4.SEGMENTATION'!C405</f>
        <v>16165</v>
      </c>
      <c r="AZ415" s="316">
        <f t="shared" ref="AZ415:AZ423" si="81">AY415/AY$425</f>
        <v>0.51403949502337265</v>
      </c>
      <c r="BA415" s="310">
        <v>1</v>
      </c>
      <c r="BB415" s="310">
        <v>1</v>
      </c>
      <c r="BC415" s="318">
        <f>'4.SEGMENTATION'!K405</f>
        <v>33410</v>
      </c>
      <c r="BD415" s="316">
        <f t="shared" ref="BD415:BD423" si="82">BC415/BC$425</f>
        <v>0.46540459971861198</v>
      </c>
    </row>
    <row r="416" spans="2:56" ht="15" thickBot="1" x14ac:dyDescent="0.4">
      <c r="B416" s="134"/>
      <c r="C416" s="888" t="s">
        <v>3</v>
      </c>
      <c r="D416" s="889" t="s">
        <v>4</v>
      </c>
      <c r="E416" s="888" t="s">
        <v>3</v>
      </c>
      <c r="F416" s="922" t="s">
        <v>4</v>
      </c>
      <c r="G416" s="888" t="s">
        <v>3</v>
      </c>
      <c r="H416" s="922" t="s">
        <v>4</v>
      </c>
      <c r="I416" s="890"/>
      <c r="K416" s="888" t="s">
        <v>3</v>
      </c>
      <c r="L416" s="889" t="s">
        <v>4</v>
      </c>
      <c r="M416" s="888" t="s">
        <v>3</v>
      </c>
      <c r="N416" s="922" t="s">
        <v>4</v>
      </c>
      <c r="O416" s="888" t="s">
        <v>3</v>
      </c>
      <c r="P416" s="922" t="s">
        <v>4</v>
      </c>
      <c r="Q416" s="890"/>
      <c r="AU416" s="230"/>
      <c r="AV416" s="323" t="s">
        <v>368</v>
      </c>
      <c r="AW416" s="310">
        <v>1</v>
      </c>
      <c r="AX416" s="310">
        <v>2</v>
      </c>
      <c r="AY416" s="318">
        <f>'4.SEGMENTATION'!E405</f>
        <v>3480</v>
      </c>
      <c r="AZ416" s="316">
        <f t="shared" si="81"/>
        <v>0.11066238432918879</v>
      </c>
      <c r="BA416" s="310">
        <v>1</v>
      </c>
      <c r="BB416" s="310">
        <v>2</v>
      </c>
      <c r="BC416" s="318">
        <f>'4.SEGMENTATION'!M405</f>
        <v>8493</v>
      </c>
      <c r="BD416" s="316">
        <f t="shared" si="82"/>
        <v>0.11830832880605123</v>
      </c>
    </row>
    <row r="417" spans="2:56" x14ac:dyDescent="0.35">
      <c r="B417" s="1159" t="s">
        <v>635</v>
      </c>
      <c r="C417" s="1167">
        <v>1821</v>
      </c>
      <c r="D417" s="916">
        <f>C417/C423</f>
        <v>0.84110854503464205</v>
      </c>
      <c r="E417" s="1167">
        <v>1436</v>
      </c>
      <c r="F417" s="916">
        <f>E417/E$423</f>
        <v>0.48074991630398395</v>
      </c>
      <c r="G417" s="1167">
        <v>250</v>
      </c>
      <c r="H417" s="916">
        <f>G417/G$423</f>
        <v>3.8586201574317025E-2</v>
      </c>
      <c r="I417" s="899">
        <f>SUM(C417,E417,G417)</f>
        <v>3507</v>
      </c>
      <c r="K417" s="1167">
        <v>1807</v>
      </c>
      <c r="L417" s="916">
        <f>K417/K$423</f>
        <v>0.83156925908881729</v>
      </c>
      <c r="M417" s="1167">
        <v>1485</v>
      </c>
      <c r="N417" s="916">
        <f>M417/M$423</f>
        <v>0.52160168598524759</v>
      </c>
      <c r="O417" s="1167">
        <v>364</v>
      </c>
      <c r="P417" s="916">
        <f>O417/O$423</f>
        <v>5.8719148249717697E-2</v>
      </c>
      <c r="Q417" s="899">
        <f>SUM(K417,M417,O417)</f>
        <v>3656</v>
      </c>
      <c r="AU417" s="230"/>
      <c r="AV417" s="310" t="s">
        <v>369</v>
      </c>
      <c r="AW417" s="310">
        <v>1</v>
      </c>
      <c r="AX417" s="310">
        <v>3</v>
      </c>
      <c r="AY417" s="318">
        <f>'4.SEGMENTATION'!G405</f>
        <v>756</v>
      </c>
      <c r="AZ417" s="316">
        <f t="shared" si="81"/>
        <v>2.4040449009444461E-2</v>
      </c>
      <c r="BA417" s="310">
        <v>1</v>
      </c>
      <c r="BB417" s="310">
        <v>3</v>
      </c>
      <c r="BC417" s="318">
        <f>'4.SEGMENTATION'!O405</f>
        <v>2460</v>
      </c>
      <c r="BD417" s="316">
        <f t="shared" si="82"/>
        <v>3.4268042960424593E-2</v>
      </c>
    </row>
    <row r="418" spans="2:56" x14ac:dyDescent="0.35">
      <c r="B418" s="1160"/>
      <c r="C418" s="1171"/>
      <c r="D418" s="917">
        <f>C417/I417</f>
        <v>0.51924721984602229</v>
      </c>
      <c r="E418" s="1171"/>
      <c r="F418" s="917">
        <f>E417/I417</f>
        <v>0.40946678072426573</v>
      </c>
      <c r="G418" s="1171"/>
      <c r="H418" s="917">
        <f>G417/I417</f>
        <v>7.1285999429712005E-2</v>
      </c>
      <c r="I418" s="914">
        <f>SUM(D418,F418,H418)</f>
        <v>1</v>
      </c>
      <c r="K418" s="1171"/>
      <c r="L418" s="917">
        <f>K417/Q417</f>
        <v>0.49425601750547044</v>
      </c>
      <c r="M418" s="1171"/>
      <c r="N418" s="917">
        <f>M417/Q417</f>
        <v>0.40618161925601748</v>
      </c>
      <c r="O418" s="1171"/>
      <c r="P418" s="917">
        <f>O417/Q417</f>
        <v>9.9562363238512031E-2</v>
      </c>
      <c r="Q418" s="914">
        <f>SUM(L418,N418,P418)</f>
        <v>1</v>
      </c>
      <c r="AU418" s="230"/>
      <c r="AV418" s="310" t="s">
        <v>370</v>
      </c>
      <c r="AW418" s="310">
        <v>2</v>
      </c>
      <c r="AX418" s="310">
        <v>1</v>
      </c>
      <c r="AY418" s="318">
        <f>'4.SEGMENTATION'!C407</f>
        <v>412</v>
      </c>
      <c r="AZ418" s="316">
        <f t="shared" si="81"/>
        <v>1.3101408719432696E-2</v>
      </c>
      <c r="BA418" s="310">
        <v>2</v>
      </c>
      <c r="BB418" s="310">
        <v>1</v>
      </c>
      <c r="BC418" s="318">
        <f>'4.SEGMENTATION'!K407</f>
        <v>790</v>
      </c>
      <c r="BD418" s="316">
        <f t="shared" si="82"/>
        <v>1.1004778023876189E-2</v>
      </c>
    </row>
    <row r="419" spans="2:56" x14ac:dyDescent="0.35">
      <c r="B419" s="1161" t="s">
        <v>636</v>
      </c>
      <c r="C419" s="1169">
        <v>341</v>
      </c>
      <c r="D419" s="918">
        <f>C419/C423</f>
        <v>0.15750577367205543</v>
      </c>
      <c r="E419" s="1169">
        <v>1450</v>
      </c>
      <c r="F419" s="918">
        <f>E419/E$423</f>
        <v>0.4854368932038835</v>
      </c>
      <c r="G419" s="1169">
        <v>2831</v>
      </c>
      <c r="H419" s="918">
        <f>G419/G$423</f>
        <v>0.43695014662756598</v>
      </c>
      <c r="I419" s="899">
        <f>SUM(C419,E419,G419)</f>
        <v>4622</v>
      </c>
      <c r="K419" s="1169">
        <v>350</v>
      </c>
      <c r="L419" s="918">
        <f>K419/K$423</f>
        <v>0.16106764841233318</v>
      </c>
      <c r="M419" s="1169">
        <v>1210</v>
      </c>
      <c r="N419" s="918">
        <f>M419/M$423</f>
        <v>0.42500878117316476</v>
      </c>
      <c r="O419" s="1169">
        <v>2559</v>
      </c>
      <c r="P419" s="918">
        <f>O419/O$423</f>
        <v>0.41280851750282305</v>
      </c>
      <c r="Q419" s="899">
        <f>SUM(K419,M419,O419)</f>
        <v>4119</v>
      </c>
      <c r="AU419" s="230"/>
      <c r="AV419" s="310" t="s">
        <v>372</v>
      </c>
      <c r="AW419" s="310">
        <v>2</v>
      </c>
      <c r="AX419" s="310">
        <v>2</v>
      </c>
      <c r="AY419" s="318">
        <f>'4.SEGMENTATION'!E407</f>
        <v>1636</v>
      </c>
      <c r="AZ419" s="316">
        <f t="shared" si="81"/>
        <v>5.2024040449009441E-2</v>
      </c>
      <c r="BA419" s="310">
        <v>2</v>
      </c>
      <c r="BB419" s="310">
        <v>2</v>
      </c>
      <c r="BC419" s="318">
        <f>'4.SEGMENTATION'!M407</f>
        <v>2842</v>
      </c>
      <c r="BD419" s="316">
        <f t="shared" si="82"/>
        <v>3.9589340688425484E-2</v>
      </c>
    </row>
    <row r="420" spans="2:56" x14ac:dyDescent="0.35">
      <c r="B420" s="1161"/>
      <c r="C420" s="1170"/>
      <c r="D420" s="919">
        <f>C419/I419</f>
        <v>7.3777585460839457E-2</v>
      </c>
      <c r="E420" s="1170"/>
      <c r="F420" s="919">
        <f>E419/I419</f>
        <v>0.31371700562527044</v>
      </c>
      <c r="G420" s="1170"/>
      <c r="H420" s="919">
        <f>G419/I419</f>
        <v>0.61250540891389005</v>
      </c>
      <c r="I420" s="914">
        <f>SUM(D420,F420,H420)</f>
        <v>1</v>
      </c>
      <c r="K420" s="1170"/>
      <c r="L420" s="919">
        <f>K419/Q419</f>
        <v>8.4972080602087885E-2</v>
      </c>
      <c r="M420" s="1170"/>
      <c r="N420" s="919">
        <f>M419/Q419</f>
        <v>0.29376062151007526</v>
      </c>
      <c r="O420" s="1170"/>
      <c r="P420" s="919">
        <f>O419/Q419</f>
        <v>0.62126729788783686</v>
      </c>
      <c r="Q420" s="914">
        <f>SUM(L420,N420,P420)</f>
        <v>1</v>
      </c>
      <c r="AU420" s="230"/>
      <c r="AV420" s="310" t="s">
        <v>371</v>
      </c>
      <c r="AW420" s="310">
        <v>2</v>
      </c>
      <c r="AX420" s="310">
        <v>3</v>
      </c>
      <c r="AY420" s="318">
        <f>'4.SEGMENTATION'!G407</f>
        <v>4881</v>
      </c>
      <c r="AZ420" s="316">
        <f t="shared" si="81"/>
        <v>0.15521353388240533</v>
      </c>
      <c r="BA420" s="310">
        <v>2</v>
      </c>
      <c r="BB420" s="310">
        <v>3</v>
      </c>
      <c r="BC420" s="318">
        <f>'4.SEGMENTATION'!O407</f>
        <v>12432</v>
      </c>
      <c r="BD420" s="316">
        <f t="shared" si="82"/>
        <v>0.17317898783902377</v>
      </c>
    </row>
    <row r="421" spans="2:56" x14ac:dyDescent="0.35">
      <c r="B421" s="1160" t="s">
        <v>637</v>
      </c>
      <c r="C421" s="1167">
        <v>3</v>
      </c>
      <c r="D421" s="916">
        <f>C421/C423</f>
        <v>1.3856812933025404E-3</v>
      </c>
      <c r="E421" s="1167">
        <v>101</v>
      </c>
      <c r="F421" s="916">
        <f>E421/E$423</f>
        <v>3.3813190492132578E-2</v>
      </c>
      <c r="G421" s="1167">
        <v>3398</v>
      </c>
      <c r="H421" s="916">
        <f>G421/G$423</f>
        <v>0.52446365179811705</v>
      </c>
      <c r="I421" s="899">
        <f>SUM(C421,E421,G421)</f>
        <v>3502</v>
      </c>
      <c r="K421" s="1167">
        <v>16</v>
      </c>
      <c r="L421" s="916">
        <f>K421/K$423</f>
        <v>7.3630924988495172E-3</v>
      </c>
      <c r="M421" s="1167">
        <v>152</v>
      </c>
      <c r="N421" s="916">
        <f>M421/M$423</f>
        <v>5.3389532841587636E-2</v>
      </c>
      <c r="O421" s="1167">
        <v>3276</v>
      </c>
      <c r="P421" s="916">
        <f>O421/O$423</f>
        <v>0.52847233424745932</v>
      </c>
      <c r="Q421" s="899">
        <f>SUM(K421,M421,O421)</f>
        <v>3444</v>
      </c>
      <c r="AU421" s="230"/>
      <c r="AV421" s="310" t="s">
        <v>373</v>
      </c>
      <c r="AW421" s="310">
        <v>3</v>
      </c>
      <c r="AX421" s="310">
        <v>1</v>
      </c>
      <c r="AY421" s="318">
        <f>'4.SEGMENTATION'!C409</f>
        <v>22</v>
      </c>
      <c r="AZ421" s="316">
        <f t="shared" si="81"/>
        <v>6.9958978598912451E-4</v>
      </c>
      <c r="BA421" s="310">
        <v>3</v>
      </c>
      <c r="BB421" s="310">
        <v>1</v>
      </c>
      <c r="BC421" s="318">
        <f>'4.SEGMENTATION'!K409</f>
        <v>34</v>
      </c>
      <c r="BD421" s="316">
        <f t="shared" si="82"/>
        <v>4.7362335798960812E-4</v>
      </c>
    </row>
    <row r="422" spans="2:56" ht="15" thickBot="1" x14ac:dyDescent="0.4">
      <c r="B422" s="1162"/>
      <c r="C422" s="1168"/>
      <c r="D422" s="920">
        <f>C421/I421</f>
        <v>8.5665334094802965E-4</v>
      </c>
      <c r="E422" s="1168"/>
      <c r="F422" s="920">
        <f>E421/I421</f>
        <v>2.8840662478583665E-2</v>
      </c>
      <c r="G422" s="1168"/>
      <c r="H422" s="920">
        <f>G421/I421</f>
        <v>0.97030268418046828</v>
      </c>
      <c r="I422" s="915">
        <f>SUM(D422,F422,H422)</f>
        <v>1</v>
      </c>
      <c r="K422" s="1168"/>
      <c r="L422" s="920">
        <f>K421/Q421</f>
        <v>4.6457607433217189E-3</v>
      </c>
      <c r="M422" s="1168"/>
      <c r="N422" s="920">
        <f>M421/Q421</f>
        <v>4.4134727061556328E-2</v>
      </c>
      <c r="O422" s="1168"/>
      <c r="P422" s="920">
        <f>O421/Q421</f>
        <v>0.95121951219512191</v>
      </c>
      <c r="Q422" s="915">
        <f>SUM(L422,N422,P422)</f>
        <v>1</v>
      </c>
      <c r="AU422" s="230"/>
      <c r="AV422" s="310" t="s">
        <v>374</v>
      </c>
      <c r="AW422" s="310">
        <v>3</v>
      </c>
      <c r="AX422" s="310">
        <v>2</v>
      </c>
      <c r="AY422" s="318">
        <f>'4.SEGMENTATION'!E409</f>
        <v>122</v>
      </c>
      <c r="AZ422" s="316">
        <f t="shared" si="81"/>
        <v>3.8795433586669634E-3</v>
      </c>
      <c r="BA422" s="310">
        <v>3</v>
      </c>
      <c r="BB422" s="310">
        <v>2</v>
      </c>
      <c r="BC422" s="318">
        <f>'4.SEGMENTATION'!M409</f>
        <v>211</v>
      </c>
      <c r="BD422" s="316">
        <f t="shared" si="82"/>
        <v>2.9392508392884504E-3</v>
      </c>
    </row>
    <row r="423" spans="2:56" ht="15" thickBot="1" x14ac:dyDescent="0.4">
      <c r="B423" s="887" t="s">
        <v>23</v>
      </c>
      <c r="C423" s="786">
        <f>SUM(C417:C421)</f>
        <v>2165</v>
      </c>
      <c r="D423" s="921">
        <f>SUM(D417,D419,D421)</f>
        <v>1</v>
      </c>
      <c r="E423" s="786">
        <f>SUM(E417:E421)</f>
        <v>2987</v>
      </c>
      <c r="F423" s="921">
        <f>SUM(F417,F419,F421)</f>
        <v>1</v>
      </c>
      <c r="G423" s="786">
        <f>SUM(G417:G421)</f>
        <v>6479</v>
      </c>
      <c r="H423" s="921">
        <f>SUM(H417,H419,H421)</f>
        <v>1</v>
      </c>
      <c r="I423" s="643">
        <f>SUM(C417,C419,C421,E417:E421,G417:G421)</f>
        <v>11631</v>
      </c>
      <c r="K423" s="786">
        <f>SUM(K417:K421)</f>
        <v>2173</v>
      </c>
      <c r="L423" s="921">
        <f>SUM(L417,L419,L421)</f>
        <v>1</v>
      </c>
      <c r="M423" s="786">
        <f>SUM(M417:M421)</f>
        <v>2847</v>
      </c>
      <c r="N423" s="921">
        <f>SUM(N417,N419,N421)</f>
        <v>1</v>
      </c>
      <c r="O423" s="786">
        <f>SUM(O417:O421)</f>
        <v>6199</v>
      </c>
      <c r="P423" s="921">
        <f>SUM(P417,P419,P421)</f>
        <v>1</v>
      </c>
      <c r="Q423" s="643">
        <f>SUM(K417,K419,K421,M417:M421,O417:O421)</f>
        <v>11219</v>
      </c>
      <c r="AU423" s="230"/>
      <c r="AV423" s="310" t="s">
        <v>375</v>
      </c>
      <c r="AW423" s="310">
        <v>3</v>
      </c>
      <c r="AX423" s="310">
        <v>3</v>
      </c>
      <c r="AY423" s="318">
        <f>'4.SEGMENTATION'!G409</f>
        <v>3973</v>
      </c>
      <c r="AZ423" s="316">
        <f t="shared" si="81"/>
        <v>0.12633955544249054</v>
      </c>
      <c r="BA423" s="310">
        <v>3</v>
      </c>
      <c r="BB423" s="310">
        <v>3</v>
      </c>
      <c r="BC423" s="318">
        <f>'4.SEGMENTATION'!O409</f>
        <v>11115</v>
      </c>
      <c r="BD423" s="316">
        <f t="shared" si="82"/>
        <v>0.15483304776630866</v>
      </c>
    </row>
    <row r="424" spans="2:56" x14ac:dyDescent="0.35">
      <c r="AU424" s="230"/>
      <c r="AV424" s="310"/>
      <c r="AW424" s="310"/>
      <c r="AX424" s="310"/>
      <c r="AY424" s="310"/>
      <c r="AZ424" s="310"/>
      <c r="BA424" s="310"/>
      <c r="BB424" s="310"/>
      <c r="BC424" s="310"/>
      <c r="BD424" s="310"/>
    </row>
    <row r="425" spans="2:56" x14ac:dyDescent="0.35">
      <c r="AU425" s="230"/>
      <c r="AV425" s="310"/>
      <c r="AW425" s="310"/>
      <c r="AX425" s="310"/>
      <c r="AY425" s="319">
        <f>SUM(AY415:AY423)</f>
        <v>31447</v>
      </c>
      <c r="AZ425" s="322">
        <f>SUM(AZ415:AZ423)</f>
        <v>0.99999999999999989</v>
      </c>
      <c r="BA425" s="310"/>
      <c r="BB425" s="310"/>
      <c r="BC425" s="319">
        <f>SUM(BC415:BC423)</f>
        <v>71787</v>
      </c>
      <c r="BD425" s="322">
        <f>SUM(BD415:BD423)</f>
        <v>1</v>
      </c>
    </row>
    <row r="426" spans="2:56" x14ac:dyDescent="0.35">
      <c r="AU426" s="230"/>
      <c r="AV426" s="310"/>
      <c r="AW426" s="310"/>
      <c r="AX426" s="310"/>
      <c r="AY426" s="319"/>
      <c r="AZ426" s="322"/>
      <c r="BA426" s="310"/>
      <c r="BB426" s="310"/>
      <c r="BC426" s="319"/>
      <c r="BD426" s="322"/>
    </row>
    <row r="427" spans="2:56" ht="14.5" customHeight="1" x14ac:dyDescent="0.35">
      <c r="B427" s="1173" t="s">
        <v>639</v>
      </c>
      <c r="C427" s="1173"/>
      <c r="D427" s="1173"/>
      <c r="E427" s="1173"/>
      <c r="F427" s="1173"/>
      <c r="G427" s="1173"/>
      <c r="H427" s="1173"/>
      <c r="I427" s="1173"/>
      <c r="J427" s="1173"/>
      <c r="K427" s="1173"/>
      <c r="L427" s="1173"/>
      <c r="M427" s="1173"/>
      <c r="N427" s="1173"/>
      <c r="O427" s="1173"/>
      <c r="P427" s="1173"/>
      <c r="Q427" s="1173"/>
      <c r="AU427" s="230"/>
      <c r="AV427" s="310"/>
      <c r="AW427" s="1172" t="s">
        <v>382</v>
      </c>
      <c r="AX427" s="1172"/>
      <c r="AY427" s="1172"/>
      <c r="AZ427" s="310"/>
      <c r="BA427" s="1172" t="s">
        <v>383</v>
      </c>
      <c r="BB427" s="1172"/>
      <c r="BC427" s="1172"/>
      <c r="BD427" s="310"/>
    </row>
    <row r="428" spans="2:56" x14ac:dyDescent="0.35">
      <c r="B428" s="1173"/>
      <c r="C428" s="1173"/>
      <c r="D428" s="1173"/>
      <c r="E428" s="1173"/>
      <c r="F428" s="1173"/>
      <c r="G428" s="1173"/>
      <c r="H428" s="1173"/>
      <c r="I428" s="1173"/>
      <c r="J428" s="1173"/>
      <c r="K428" s="1173"/>
      <c r="L428" s="1173"/>
      <c r="M428" s="1173"/>
      <c r="N428" s="1173"/>
      <c r="O428" s="1173"/>
      <c r="P428" s="1173"/>
      <c r="Q428" s="1173"/>
      <c r="AU428" s="230"/>
      <c r="AV428" s="321"/>
      <c r="AW428" s="310" t="s">
        <v>364</v>
      </c>
      <c r="AX428" s="310" t="s">
        <v>365</v>
      </c>
      <c r="AY428" s="310" t="s">
        <v>366</v>
      </c>
      <c r="AZ428" s="310" t="s">
        <v>380</v>
      </c>
      <c r="BA428" s="310" t="s">
        <v>364</v>
      </c>
      <c r="BB428" s="310" t="s">
        <v>365</v>
      </c>
      <c r="BC428" s="310" t="s">
        <v>366</v>
      </c>
      <c r="BD428" s="310" t="s">
        <v>380</v>
      </c>
    </row>
    <row r="429" spans="2:56" x14ac:dyDescent="0.35">
      <c r="B429" s="1173"/>
      <c r="C429" s="1173"/>
      <c r="D429" s="1173"/>
      <c r="E429" s="1173"/>
      <c r="F429" s="1173"/>
      <c r="G429" s="1173"/>
      <c r="H429" s="1173"/>
      <c r="I429" s="1173"/>
      <c r="J429" s="1173"/>
      <c r="K429" s="1173"/>
      <c r="L429" s="1173"/>
      <c r="M429" s="1173"/>
      <c r="N429" s="1173"/>
      <c r="O429" s="1173"/>
      <c r="P429" s="1173"/>
      <c r="Q429" s="1173"/>
      <c r="AU429" s="230"/>
      <c r="AV429" s="310" t="s">
        <v>367</v>
      </c>
      <c r="AW429" s="310">
        <v>1</v>
      </c>
      <c r="AX429" s="310">
        <v>1</v>
      </c>
      <c r="AY429" s="318">
        <f>'4.SEGMENTATION'!C417</f>
        <v>1821</v>
      </c>
      <c r="AZ429" s="316">
        <f t="shared" ref="AZ429:AZ437" si="83">AY429/AY$439</f>
        <v>0.15656435388186743</v>
      </c>
      <c r="BA429" s="310">
        <v>1</v>
      </c>
      <c r="BB429" s="310">
        <v>1</v>
      </c>
      <c r="BC429" s="318">
        <f>'4.SEGMENTATION'!K417</f>
        <v>1807</v>
      </c>
      <c r="BD429" s="316">
        <f t="shared" ref="BD429:BD437" si="84">BC429/BC$439</f>
        <v>0.16106604866743918</v>
      </c>
    </row>
    <row r="430" spans="2:56" x14ac:dyDescent="0.35">
      <c r="B430" s="1173"/>
      <c r="C430" s="1173"/>
      <c r="D430" s="1173"/>
      <c r="E430" s="1173"/>
      <c r="F430" s="1173"/>
      <c r="G430" s="1173"/>
      <c r="H430" s="1173"/>
      <c r="I430" s="1173"/>
      <c r="J430" s="1173"/>
      <c r="K430" s="1173"/>
      <c r="L430" s="1173"/>
      <c r="M430" s="1173"/>
      <c r="N430" s="1173"/>
      <c r="O430" s="1173"/>
      <c r="P430" s="1173"/>
      <c r="Q430" s="1173"/>
      <c r="AU430" s="230"/>
      <c r="AV430" s="323" t="s">
        <v>368</v>
      </c>
      <c r="AW430" s="310">
        <v>1</v>
      </c>
      <c r="AX430" s="310">
        <v>2</v>
      </c>
      <c r="AY430" s="318">
        <f>'4.SEGMENTATION'!E417</f>
        <v>1436</v>
      </c>
      <c r="AZ430" s="316">
        <f t="shared" si="83"/>
        <v>0.12346315879975926</v>
      </c>
      <c r="BA430" s="310">
        <v>1</v>
      </c>
      <c r="BB430" s="310">
        <v>2</v>
      </c>
      <c r="BC430" s="318">
        <f>'4.SEGMENTATION'!M417</f>
        <v>1485</v>
      </c>
      <c r="BD430" s="316">
        <f t="shared" si="84"/>
        <v>0.13236473839023086</v>
      </c>
    </row>
    <row r="431" spans="2:56" x14ac:dyDescent="0.35">
      <c r="B431" s="1173"/>
      <c r="C431" s="1173"/>
      <c r="D431" s="1173"/>
      <c r="E431" s="1173"/>
      <c r="F431" s="1173"/>
      <c r="G431" s="1173"/>
      <c r="H431" s="1173"/>
      <c r="I431" s="1173"/>
      <c r="J431" s="1173"/>
      <c r="K431" s="1173"/>
      <c r="L431" s="1173"/>
      <c r="M431" s="1173"/>
      <c r="N431" s="1173"/>
      <c r="O431" s="1173"/>
      <c r="P431" s="1173"/>
      <c r="Q431" s="1173"/>
      <c r="AU431" s="230"/>
      <c r="AV431" s="310" t="s">
        <v>369</v>
      </c>
      <c r="AW431" s="310">
        <v>1</v>
      </c>
      <c r="AX431" s="310">
        <v>3</v>
      </c>
      <c r="AY431" s="318">
        <f>'4.SEGMENTATION'!G417</f>
        <v>250</v>
      </c>
      <c r="AZ431" s="316">
        <f t="shared" si="83"/>
        <v>2.1494282520849454E-2</v>
      </c>
      <c r="BA431" s="310">
        <v>1</v>
      </c>
      <c r="BB431" s="310">
        <v>3</v>
      </c>
      <c r="BC431" s="318">
        <f>'4.SEGMENTATION'!O417</f>
        <v>364</v>
      </c>
      <c r="BD431" s="316">
        <f t="shared" si="84"/>
        <v>3.2444959443800693E-2</v>
      </c>
    </row>
    <row r="432" spans="2:56" x14ac:dyDescent="0.35">
      <c r="B432" s="1173"/>
      <c r="C432" s="1173"/>
      <c r="D432" s="1173"/>
      <c r="E432" s="1173"/>
      <c r="F432" s="1173"/>
      <c r="G432" s="1173"/>
      <c r="H432" s="1173"/>
      <c r="I432" s="1173"/>
      <c r="J432" s="1173"/>
      <c r="K432" s="1173"/>
      <c r="L432" s="1173"/>
      <c r="M432" s="1173"/>
      <c r="N432" s="1173"/>
      <c r="O432" s="1173"/>
      <c r="P432" s="1173"/>
      <c r="Q432" s="1173"/>
      <c r="AU432" s="230"/>
      <c r="AV432" s="310" t="s">
        <v>370</v>
      </c>
      <c r="AW432" s="310">
        <v>2</v>
      </c>
      <c r="AX432" s="310">
        <v>1</v>
      </c>
      <c r="AY432" s="318">
        <f>'4.SEGMENTATION'!C419</f>
        <v>341</v>
      </c>
      <c r="AZ432" s="316">
        <f t="shared" si="83"/>
        <v>2.9318201358438656E-2</v>
      </c>
      <c r="BA432" s="310">
        <v>2</v>
      </c>
      <c r="BB432" s="310">
        <v>1</v>
      </c>
      <c r="BC432" s="318">
        <f>'4.SEGMENTATION'!K419</f>
        <v>350</v>
      </c>
      <c r="BD432" s="316">
        <f t="shared" si="84"/>
        <v>3.11970763882699E-2</v>
      </c>
    </row>
    <row r="433" spans="1:56" x14ac:dyDescent="0.35">
      <c r="B433" s="1173"/>
      <c r="C433" s="1173"/>
      <c r="D433" s="1173"/>
      <c r="E433" s="1173"/>
      <c r="F433" s="1173"/>
      <c r="G433" s="1173"/>
      <c r="H433" s="1173"/>
      <c r="I433" s="1173"/>
      <c r="J433" s="1173"/>
      <c r="K433" s="1173"/>
      <c r="L433" s="1173"/>
      <c r="M433" s="1173"/>
      <c r="N433" s="1173"/>
      <c r="O433" s="1173"/>
      <c r="P433" s="1173"/>
      <c r="Q433" s="1173"/>
      <c r="AU433" s="230"/>
      <c r="AV433" s="310" t="s">
        <v>372</v>
      </c>
      <c r="AW433" s="310">
        <v>2</v>
      </c>
      <c r="AX433" s="310">
        <v>2</v>
      </c>
      <c r="AY433" s="318">
        <f>'4.SEGMENTATION'!E419</f>
        <v>1450</v>
      </c>
      <c r="AZ433" s="316">
        <f t="shared" si="83"/>
        <v>0.12466683862092684</v>
      </c>
      <c r="BA433" s="310">
        <v>2</v>
      </c>
      <c r="BB433" s="310">
        <v>2</v>
      </c>
      <c r="BC433" s="318">
        <f>'4.SEGMENTATION'!M419</f>
        <v>1210</v>
      </c>
      <c r="BD433" s="316">
        <f t="shared" si="84"/>
        <v>0.10785274979944737</v>
      </c>
    </row>
    <row r="434" spans="1:56" x14ac:dyDescent="0.35">
      <c r="AU434" s="230"/>
      <c r="AV434" s="310" t="s">
        <v>371</v>
      </c>
      <c r="AW434" s="310">
        <v>2</v>
      </c>
      <c r="AX434" s="310">
        <v>3</v>
      </c>
      <c r="AY434" s="318">
        <f>'4.SEGMENTATION'!G419</f>
        <v>2831</v>
      </c>
      <c r="AZ434" s="316">
        <f t="shared" si="83"/>
        <v>0.24340125526609921</v>
      </c>
      <c r="BA434" s="310">
        <v>2</v>
      </c>
      <c r="BB434" s="310">
        <v>3</v>
      </c>
      <c r="BC434" s="318">
        <f>'4.SEGMENTATION'!O419</f>
        <v>2559</v>
      </c>
      <c r="BD434" s="316">
        <f t="shared" si="84"/>
        <v>0.2280951956502362</v>
      </c>
    </row>
    <row r="435" spans="1:56" x14ac:dyDescent="0.35">
      <c r="AU435" s="230"/>
      <c r="AV435" s="310" t="s">
        <v>373</v>
      </c>
      <c r="AW435" s="310">
        <v>3</v>
      </c>
      <c r="AX435" s="310">
        <v>1</v>
      </c>
      <c r="AY435" s="318">
        <f>'4.SEGMENTATION'!C421</f>
        <v>3</v>
      </c>
      <c r="AZ435" s="316">
        <f t="shared" si="83"/>
        <v>2.5793139025019347E-4</v>
      </c>
      <c r="BA435" s="310">
        <v>3</v>
      </c>
      <c r="BB435" s="310">
        <v>1</v>
      </c>
      <c r="BC435" s="318">
        <f>'4.SEGMENTATION'!K421</f>
        <v>16</v>
      </c>
      <c r="BD435" s="316">
        <f t="shared" si="84"/>
        <v>1.4261520634637668E-3</v>
      </c>
    </row>
    <row r="436" spans="1:56" x14ac:dyDescent="0.35">
      <c r="A436" s="379"/>
      <c r="B436" s="1120" t="s">
        <v>643</v>
      </c>
      <c r="C436" s="1121"/>
      <c r="D436" s="1121"/>
      <c r="E436" s="1121"/>
      <c r="F436" s="1121"/>
      <c r="G436" s="1121"/>
      <c r="H436" s="1121"/>
      <c r="I436" s="1121"/>
      <c r="J436" s="1121"/>
      <c r="K436" s="549"/>
      <c r="L436" s="549"/>
      <c r="M436" s="549"/>
      <c r="N436" s="549"/>
      <c r="O436" s="549"/>
      <c r="P436" s="549"/>
      <c r="Q436" s="549"/>
      <c r="R436" s="549"/>
      <c r="S436" s="549"/>
      <c r="T436" s="548"/>
      <c r="U436" s="548"/>
      <c r="V436" s="549"/>
      <c r="W436" s="1096"/>
      <c r="X436" s="1096"/>
      <c r="Y436" s="1096"/>
      <c r="Z436" s="1096"/>
      <c r="AA436" s="549"/>
      <c r="AB436" s="549"/>
      <c r="AC436" s="549"/>
      <c r="AD436" s="549"/>
      <c r="AE436" s="549"/>
      <c r="AF436" s="549"/>
      <c r="AG436" s="549"/>
      <c r="AH436" s="549"/>
      <c r="AI436" s="379"/>
      <c r="AJ436" s="379"/>
      <c r="AK436" s="379"/>
      <c r="AL436" s="379"/>
      <c r="AM436" s="379"/>
      <c r="AN436" s="379"/>
      <c r="AO436" s="379"/>
      <c r="AP436" s="379"/>
      <c r="AQ436" s="379"/>
      <c r="AR436" s="379"/>
      <c r="AS436" s="379"/>
      <c r="AT436" s="379"/>
      <c r="AU436" s="230"/>
      <c r="AV436" s="310" t="s">
        <v>374</v>
      </c>
      <c r="AW436" s="310">
        <v>3</v>
      </c>
      <c r="AX436" s="310">
        <v>2</v>
      </c>
      <c r="AY436" s="318">
        <f>'4.SEGMENTATION'!E421</f>
        <v>101</v>
      </c>
      <c r="AZ436" s="316">
        <f t="shared" si="83"/>
        <v>8.68369013842318E-3</v>
      </c>
      <c r="BA436" s="310">
        <v>3</v>
      </c>
      <c r="BB436" s="310">
        <v>2</v>
      </c>
      <c r="BC436" s="318">
        <f>'4.SEGMENTATION'!M421</f>
        <v>152</v>
      </c>
      <c r="BD436" s="316">
        <f t="shared" si="84"/>
        <v>1.3548444602905784E-2</v>
      </c>
    </row>
    <row r="437" spans="1:56" x14ac:dyDescent="0.35">
      <c r="A437" s="379"/>
      <c r="B437" s="1121"/>
      <c r="C437" s="1121"/>
      <c r="D437" s="1121"/>
      <c r="E437" s="1121"/>
      <c r="F437" s="1121"/>
      <c r="G437" s="1121"/>
      <c r="H437" s="1121"/>
      <c r="I437" s="1121"/>
      <c r="J437" s="1121"/>
      <c r="K437" s="549"/>
      <c r="L437" s="549"/>
      <c r="M437" s="549"/>
      <c r="N437" s="549"/>
      <c r="O437" s="549"/>
      <c r="P437" s="549"/>
      <c r="Q437" s="549"/>
      <c r="R437" s="549"/>
      <c r="S437" s="549"/>
      <c r="T437" s="548"/>
      <c r="U437" s="548"/>
      <c r="V437" s="549"/>
      <c r="W437" s="550"/>
      <c r="X437" s="550"/>
      <c r="Y437" s="550"/>
      <c r="Z437" s="550"/>
      <c r="AA437" s="549"/>
      <c r="AB437" s="549"/>
      <c r="AC437" s="549"/>
      <c r="AD437" s="549"/>
      <c r="AE437" s="549"/>
      <c r="AF437" s="549"/>
      <c r="AG437" s="549"/>
      <c r="AH437" s="549"/>
      <c r="AI437" s="379"/>
      <c r="AJ437" s="379"/>
      <c r="AK437" s="379"/>
      <c r="AL437" s="379"/>
      <c r="AM437" s="379"/>
      <c r="AN437" s="379"/>
      <c r="AO437" s="379"/>
      <c r="AP437" s="379"/>
      <c r="AQ437" s="379"/>
      <c r="AR437" s="379"/>
      <c r="AS437" s="379"/>
      <c r="AT437" s="379"/>
      <c r="AU437" s="230"/>
      <c r="AV437" s="310" t="s">
        <v>375</v>
      </c>
      <c r="AW437" s="310">
        <v>3</v>
      </c>
      <c r="AX437" s="310">
        <v>3</v>
      </c>
      <c r="AY437" s="318">
        <f>'4.SEGMENTATION'!G421</f>
        <v>3398</v>
      </c>
      <c r="AZ437" s="316">
        <f t="shared" si="83"/>
        <v>0.29215028802338577</v>
      </c>
      <c r="BA437" s="310">
        <v>3</v>
      </c>
      <c r="BB437" s="310">
        <v>3</v>
      </c>
      <c r="BC437" s="318">
        <f>'4.SEGMENTATION'!O421</f>
        <v>3276</v>
      </c>
      <c r="BD437" s="316">
        <f t="shared" si="84"/>
        <v>0.29200463499420626</v>
      </c>
    </row>
    <row r="438" spans="1:56" x14ac:dyDescent="0.35">
      <c r="C438" t="s">
        <v>644</v>
      </c>
      <c r="AU438" s="230"/>
      <c r="AV438" s="310"/>
      <c r="AW438" s="310"/>
      <c r="AX438" s="310"/>
      <c r="AY438" s="310"/>
      <c r="AZ438" s="310"/>
      <c r="BA438" s="310"/>
      <c r="BB438" s="310"/>
      <c r="BC438" s="310"/>
      <c r="BD438" s="310"/>
    </row>
    <row r="439" spans="1:56" x14ac:dyDescent="0.35">
      <c r="AU439" s="230"/>
      <c r="AV439" s="310"/>
      <c r="AW439" s="310"/>
      <c r="AX439" s="310"/>
      <c r="AY439" s="319">
        <f>SUM(AY429:AY437)</f>
        <v>11631</v>
      </c>
      <c r="AZ439" s="322">
        <f>SUM(AZ429:AZ437)</f>
        <v>1</v>
      </c>
      <c r="BA439" s="310"/>
      <c r="BB439" s="310"/>
      <c r="BC439" s="319">
        <f>SUM(BC429:BC437)</f>
        <v>11219</v>
      </c>
      <c r="BD439" s="322">
        <f>SUM(BD429:BD437)</f>
        <v>1</v>
      </c>
    </row>
    <row r="440" spans="1:56" ht="15" thickBot="1" x14ac:dyDescent="0.4">
      <c r="AU440" s="230"/>
    </row>
    <row r="441" spans="1:56" ht="18.5" x14ac:dyDescent="0.45">
      <c r="C441" s="1084">
        <v>2015</v>
      </c>
      <c r="D441" s="1085"/>
      <c r="E441" s="1094">
        <v>2016</v>
      </c>
      <c r="F441" s="1095"/>
      <c r="G441" s="1084">
        <v>2017</v>
      </c>
      <c r="H441" s="1085"/>
      <c r="I441" s="1094">
        <v>2018</v>
      </c>
      <c r="J441" s="1095"/>
      <c r="K441" s="1084">
        <v>2019</v>
      </c>
      <c r="L441" s="1085"/>
      <c r="M441" s="1084">
        <v>2020</v>
      </c>
      <c r="N441" s="1085"/>
      <c r="O441" s="1084">
        <v>2021</v>
      </c>
      <c r="P441" s="1085"/>
      <c r="AU441" s="230"/>
    </row>
    <row r="442" spans="1:56" ht="15" thickBot="1" x14ac:dyDescent="0.4">
      <c r="B442" s="2"/>
      <c r="C442" s="964" t="s">
        <v>128</v>
      </c>
      <c r="D442" s="965" t="s">
        <v>129</v>
      </c>
      <c r="E442" s="964" t="s">
        <v>128</v>
      </c>
      <c r="F442" s="965" t="s">
        <v>129</v>
      </c>
      <c r="G442" s="964" t="s">
        <v>128</v>
      </c>
      <c r="H442" s="965" t="s">
        <v>129</v>
      </c>
      <c r="I442" s="964" t="s">
        <v>128</v>
      </c>
      <c r="J442" s="965" t="s">
        <v>129</v>
      </c>
      <c r="K442" s="964" t="s">
        <v>128</v>
      </c>
      <c r="L442" s="965" t="s">
        <v>129</v>
      </c>
      <c r="M442" s="964" t="s">
        <v>128</v>
      </c>
      <c r="N442" s="965" t="s">
        <v>129</v>
      </c>
      <c r="O442" s="964" t="s">
        <v>128</v>
      </c>
      <c r="P442" s="965" t="s">
        <v>129</v>
      </c>
      <c r="AU442" s="230"/>
    </row>
    <row r="443" spans="1:56" ht="15" thickBot="1" x14ac:dyDescent="0.4">
      <c r="B443" s="931" t="s">
        <v>645</v>
      </c>
      <c r="C443" s="932">
        <v>22.5</v>
      </c>
      <c r="D443" s="933">
        <v>23.4</v>
      </c>
      <c r="E443" s="934">
        <v>23.8</v>
      </c>
      <c r="F443" s="935">
        <v>24.5</v>
      </c>
      <c r="G443" s="934">
        <v>24.6</v>
      </c>
      <c r="H443" s="935">
        <v>24</v>
      </c>
      <c r="I443" s="934">
        <v>23.7</v>
      </c>
      <c r="J443" s="935">
        <v>23</v>
      </c>
      <c r="K443" s="934">
        <v>23.3</v>
      </c>
      <c r="L443" s="935">
        <v>23.3</v>
      </c>
      <c r="M443" s="934">
        <v>18.8</v>
      </c>
      <c r="N443" s="935">
        <v>21.2</v>
      </c>
      <c r="O443" s="934">
        <v>21.9</v>
      </c>
      <c r="P443" s="935">
        <v>23.4</v>
      </c>
      <c r="AU443" s="230"/>
    </row>
    <row r="444" spans="1:56" x14ac:dyDescent="0.35">
      <c r="B444" s="929" t="s">
        <v>84</v>
      </c>
      <c r="C444" s="930">
        <v>0.74071444912899898</v>
      </c>
      <c r="D444" s="460">
        <v>0.23249519554871301</v>
      </c>
      <c r="E444" s="930">
        <v>0.73721331510462695</v>
      </c>
      <c r="F444" s="460">
        <v>0.21028571428571399</v>
      </c>
      <c r="G444" s="930">
        <v>0.74224124916734202</v>
      </c>
      <c r="H444" s="460">
        <v>0.19678263826825501</v>
      </c>
      <c r="I444" s="930">
        <v>0.745822066672027</v>
      </c>
      <c r="J444" s="460">
        <v>0.185862647068751</v>
      </c>
      <c r="K444" s="930">
        <v>0.74848694451782904</v>
      </c>
      <c r="L444" s="460">
        <v>0.18817516249535399</v>
      </c>
      <c r="M444" s="930">
        <v>0.76987215497880401</v>
      </c>
      <c r="N444" s="460">
        <v>0.12079260415658501</v>
      </c>
      <c r="O444" s="930">
        <v>0.76709940380686203</v>
      </c>
      <c r="P444" s="460">
        <v>0.124277607122403</v>
      </c>
      <c r="AU444" s="230"/>
    </row>
    <row r="445" spans="1:56" x14ac:dyDescent="0.35">
      <c r="B445" s="924" t="s">
        <v>82</v>
      </c>
      <c r="C445" s="863">
        <v>0.23628721770108099</v>
      </c>
      <c r="D445" s="425">
        <v>0.71000734502500296</v>
      </c>
      <c r="E445" s="863">
        <v>0.23994447495545401</v>
      </c>
      <c r="F445" s="425">
        <v>0.73472191930207098</v>
      </c>
      <c r="G445" s="863">
        <v>0.23634348690250101</v>
      </c>
      <c r="H445" s="425">
        <v>0.748511139759093</v>
      </c>
      <c r="I445" s="863">
        <v>0.234677976467522</v>
      </c>
      <c r="J445" s="425">
        <v>0.76338480348951898</v>
      </c>
      <c r="K445" s="863">
        <v>0.234504907369425</v>
      </c>
      <c r="L445" s="425">
        <v>0.77180567055003901</v>
      </c>
      <c r="M445" s="863">
        <v>0.21977619813916199</v>
      </c>
      <c r="N445" s="425">
        <v>0.86192546087263799</v>
      </c>
      <c r="O445" s="863">
        <v>0.22224778756302899</v>
      </c>
      <c r="P445" s="425">
        <v>0.859918859710602</v>
      </c>
      <c r="AU445" s="230"/>
    </row>
    <row r="446" spans="1:56" x14ac:dyDescent="0.35">
      <c r="B446" s="114" t="s">
        <v>83</v>
      </c>
      <c r="C446" s="926">
        <v>2.0504624636402201E-2</v>
      </c>
      <c r="D446" s="281">
        <v>5.4690251240101802E-2</v>
      </c>
      <c r="E446" s="926">
        <v>2.05336600358401E-2</v>
      </c>
      <c r="F446" s="281">
        <v>5.18386041439476E-2</v>
      </c>
      <c r="G446" s="926">
        <v>1.9300888651715399E-2</v>
      </c>
      <c r="H446" s="281">
        <v>5.2254446808342299E-2</v>
      </c>
      <c r="I446" s="926">
        <v>1.75243415642811E-2</v>
      </c>
      <c r="J446" s="281">
        <v>4.8565974188660502E-2</v>
      </c>
      <c r="K446" s="926">
        <v>1.51919830710195E-2</v>
      </c>
      <c r="L446" s="281">
        <v>3.8242637998813403E-2</v>
      </c>
      <c r="M446" s="926">
        <v>9.2529380650952908E-3</v>
      </c>
      <c r="N446" s="281">
        <v>1.5931192062176198E-2</v>
      </c>
      <c r="O446" s="926">
        <v>9.6498704938365893E-3</v>
      </c>
      <c r="P446" s="281">
        <v>1.45299590293602E-2</v>
      </c>
      <c r="AU446" s="230"/>
    </row>
    <row r="447" spans="1:56" ht="15" thickBot="1" x14ac:dyDescent="0.4">
      <c r="B447" s="925" t="s">
        <v>53</v>
      </c>
      <c r="C447" s="864">
        <v>2.4937085335163499E-3</v>
      </c>
      <c r="D447" s="821">
        <v>2.8072081861812898E-3</v>
      </c>
      <c r="E447" s="864">
        <v>2.3085499040775702E-3</v>
      </c>
      <c r="F447" s="821">
        <v>3.15376226826608E-3</v>
      </c>
      <c r="G447" s="864">
        <v>2.11437527844107E-3</v>
      </c>
      <c r="H447" s="821">
        <v>2.4517751643084798E-3</v>
      </c>
      <c r="I447" s="864">
        <v>1.97561529616914E-3</v>
      </c>
      <c r="J447" s="821">
        <v>2.1865752530688901E-3</v>
      </c>
      <c r="K447" s="864">
        <v>1.81616504172576E-3</v>
      </c>
      <c r="L447" s="821">
        <v>1.77652895579213E-3</v>
      </c>
      <c r="M447" s="864">
        <v>1.0987088169380501E-3</v>
      </c>
      <c r="N447" s="821">
        <v>1.35074290859972E-3</v>
      </c>
      <c r="O447" s="864">
        <v>1.0029381362712899E-3</v>
      </c>
      <c r="P447" s="821">
        <v>1.27357413763411E-3</v>
      </c>
      <c r="AU447" s="230"/>
    </row>
    <row r="448" spans="1:56" ht="15" thickBot="1" x14ac:dyDescent="0.4">
      <c r="B448" s="887" t="s">
        <v>23</v>
      </c>
      <c r="C448" s="927">
        <f>SUM(C444:C447)</f>
        <v>0.99999999999999856</v>
      </c>
      <c r="D448" s="928">
        <f t="shared" ref="D448:P448" si="85">SUM(D444:D447)</f>
        <v>0.99999999999999911</v>
      </c>
      <c r="E448" s="927">
        <f t="shared" si="85"/>
        <v>0.99999999999999867</v>
      </c>
      <c r="F448" s="928">
        <f t="shared" si="85"/>
        <v>0.99999999999999856</v>
      </c>
      <c r="G448" s="927">
        <f t="shared" si="85"/>
        <v>0.99999999999999944</v>
      </c>
      <c r="H448" s="928">
        <f t="shared" si="85"/>
        <v>0.99999999999999889</v>
      </c>
      <c r="I448" s="927">
        <f t="shared" si="85"/>
        <v>0.99999999999999922</v>
      </c>
      <c r="J448" s="928">
        <f t="shared" si="85"/>
        <v>0.99999999999999933</v>
      </c>
      <c r="K448" s="927">
        <f t="shared" si="85"/>
        <v>0.99999999999999933</v>
      </c>
      <c r="L448" s="928">
        <f t="shared" si="85"/>
        <v>0.99999999999999856</v>
      </c>
      <c r="M448" s="927">
        <f t="shared" si="85"/>
        <v>0.99999999999999944</v>
      </c>
      <c r="N448" s="928">
        <f t="shared" si="85"/>
        <v>0.99999999999999889</v>
      </c>
      <c r="O448" s="927">
        <f t="shared" si="85"/>
        <v>0.99999999999999889</v>
      </c>
      <c r="P448" s="928">
        <f t="shared" si="85"/>
        <v>0.99999999999999922</v>
      </c>
      <c r="AU448" s="230"/>
    </row>
    <row r="449" spans="1:47" x14ac:dyDescent="0.35">
      <c r="AU449" s="230"/>
    </row>
    <row r="450" spans="1:47" x14ac:dyDescent="0.35">
      <c r="AU450" s="230"/>
    </row>
    <row r="451" spans="1:47" ht="14.5" customHeight="1" x14ac:dyDescent="0.35">
      <c r="B451" s="1173" t="s">
        <v>646</v>
      </c>
      <c r="C451" s="1173"/>
      <c r="D451" s="1173"/>
      <c r="E451" s="1173"/>
      <c r="F451" s="1173"/>
      <c r="G451" s="1173"/>
      <c r="H451" s="1173"/>
      <c r="I451" s="1173"/>
      <c r="J451" s="1173"/>
      <c r="K451" s="1173"/>
      <c r="L451" s="1173"/>
      <c r="M451" s="1173"/>
      <c r="N451" s="1173"/>
      <c r="O451" s="1173"/>
      <c r="P451" s="1173"/>
      <c r="Q451" s="472"/>
      <c r="AU451" s="230"/>
    </row>
    <row r="452" spans="1:47" x14ac:dyDescent="0.35">
      <c r="B452" s="1173"/>
      <c r="C452" s="1173"/>
      <c r="D452" s="1173"/>
      <c r="E452" s="1173"/>
      <c r="F452" s="1173"/>
      <c r="G452" s="1173"/>
      <c r="H452" s="1173"/>
      <c r="I452" s="1173"/>
      <c r="J452" s="1173"/>
      <c r="K452" s="1173"/>
      <c r="L452" s="1173"/>
      <c r="M452" s="1173"/>
      <c r="N452" s="1173"/>
      <c r="O452" s="1173"/>
      <c r="P452" s="1173"/>
      <c r="Q452" s="472"/>
      <c r="AU452" s="230"/>
    </row>
    <row r="453" spans="1:47" x14ac:dyDescent="0.35">
      <c r="B453" s="1173"/>
      <c r="C453" s="1173"/>
      <c r="D453" s="1173"/>
      <c r="E453" s="1173"/>
      <c r="F453" s="1173"/>
      <c r="G453" s="1173"/>
      <c r="H453" s="1173"/>
      <c r="I453" s="1173"/>
      <c r="J453" s="1173"/>
      <c r="K453" s="1173"/>
      <c r="L453" s="1173"/>
      <c r="M453" s="1173"/>
      <c r="N453" s="1173"/>
      <c r="O453" s="1173"/>
      <c r="P453" s="1173"/>
      <c r="Q453" s="472"/>
      <c r="AU453" s="230"/>
    </row>
    <row r="454" spans="1:47" x14ac:dyDescent="0.35">
      <c r="B454" s="472"/>
      <c r="C454" s="472"/>
      <c r="D454" s="472"/>
      <c r="E454" s="472"/>
      <c r="F454" s="472"/>
      <c r="G454" s="472"/>
      <c r="H454" s="472"/>
      <c r="I454" s="472"/>
      <c r="J454" s="472"/>
      <c r="K454" s="472"/>
      <c r="L454" s="472"/>
      <c r="M454" s="472"/>
      <c r="N454" s="472"/>
      <c r="O454" s="472"/>
      <c r="P454" s="472"/>
      <c r="Q454" s="472"/>
      <c r="AU454" s="230"/>
    </row>
    <row r="455" spans="1:47" x14ac:dyDescent="0.35">
      <c r="B455" s="472"/>
      <c r="C455" s="472"/>
      <c r="D455" s="472"/>
      <c r="E455" s="472"/>
      <c r="F455" s="472"/>
      <c r="G455" s="472"/>
      <c r="H455" s="472"/>
      <c r="I455" s="472"/>
      <c r="J455" s="472"/>
      <c r="K455" s="472"/>
      <c r="L455" s="472"/>
      <c r="M455" s="472"/>
      <c r="N455" s="472"/>
      <c r="O455" s="472"/>
      <c r="P455" s="472"/>
      <c r="Q455" s="472"/>
      <c r="AU455" s="230"/>
    </row>
    <row r="456" spans="1:47" x14ac:dyDescent="0.35">
      <c r="A456" s="230"/>
      <c r="B456" s="940"/>
      <c r="C456" s="940"/>
      <c r="D456" s="940"/>
      <c r="E456" s="940"/>
      <c r="F456" s="940"/>
      <c r="G456" s="940"/>
      <c r="H456" s="940"/>
      <c r="I456" s="940"/>
      <c r="J456" s="940"/>
      <c r="K456" s="940"/>
      <c r="L456" s="940"/>
      <c r="M456" s="940"/>
      <c r="N456" s="940"/>
      <c r="O456" s="940"/>
      <c r="P456" s="940"/>
      <c r="Q456" s="940"/>
      <c r="R456" s="230"/>
      <c r="S456" s="230"/>
      <c r="T456" s="230"/>
      <c r="U456" s="230"/>
      <c r="V456" s="230"/>
      <c r="W456" s="230"/>
      <c r="X456" s="230"/>
      <c r="Y456" s="230"/>
      <c r="Z456" s="230"/>
      <c r="AA456" s="230"/>
      <c r="AB456" s="230"/>
      <c r="AC456" s="230"/>
      <c r="AD456" s="230"/>
      <c r="AE456" s="230"/>
      <c r="AF456" s="230"/>
      <c r="AG456" s="230"/>
      <c r="AH456" s="230"/>
      <c r="AI456" s="230"/>
      <c r="AJ456" s="230"/>
      <c r="AK456" s="230"/>
      <c r="AL456" s="230"/>
      <c r="AM456" s="230"/>
      <c r="AN456" s="230"/>
      <c r="AO456" s="230"/>
      <c r="AP456" s="230"/>
      <c r="AQ456" s="230"/>
      <c r="AR456" s="230"/>
      <c r="AS456" s="230"/>
      <c r="AT456" s="230"/>
      <c r="AU456" s="230"/>
    </row>
    <row r="457" spans="1:47" x14ac:dyDescent="0.35">
      <c r="A457" s="230"/>
      <c r="B457" s="940"/>
      <c r="C457" s="940"/>
      <c r="D457" s="940"/>
      <c r="E457" s="940"/>
      <c r="F457" s="940"/>
      <c r="G457" s="940"/>
      <c r="H457" s="940"/>
      <c r="I457" s="940"/>
      <c r="J457" s="940"/>
      <c r="K457" s="940"/>
      <c r="L457" s="940"/>
      <c r="M457" s="940"/>
      <c r="N457" s="940"/>
      <c r="O457" s="940"/>
      <c r="P457" s="940"/>
      <c r="Q457" s="940"/>
      <c r="R457" s="230"/>
      <c r="S457" s="230"/>
      <c r="T457" s="230"/>
      <c r="U457" s="230"/>
      <c r="V457" s="230"/>
      <c r="W457" s="230"/>
      <c r="X457" s="230"/>
      <c r="Y457" s="230"/>
      <c r="Z457" s="230"/>
      <c r="AA457" s="230"/>
      <c r="AB457" s="230"/>
      <c r="AC457" s="230"/>
      <c r="AD457" s="230"/>
      <c r="AE457" s="230"/>
      <c r="AF457" s="230"/>
      <c r="AG457" s="230"/>
      <c r="AH457" s="230"/>
      <c r="AI457" s="230"/>
      <c r="AJ457" s="230"/>
      <c r="AK457" s="230"/>
      <c r="AL457" s="230"/>
      <c r="AM457" s="230"/>
      <c r="AN457" s="230"/>
      <c r="AO457" s="230"/>
      <c r="AP457" s="230"/>
      <c r="AQ457" s="230"/>
      <c r="AR457" s="230"/>
      <c r="AS457" s="230"/>
      <c r="AT457" s="230"/>
      <c r="AU457" s="230"/>
    </row>
  </sheetData>
  <mergeCells count="237">
    <mergeCell ref="B451:P453"/>
    <mergeCell ref="C1:L3"/>
    <mergeCell ref="B436:J437"/>
    <mergeCell ref="W436:Z436"/>
    <mergeCell ref="C441:D441"/>
    <mergeCell ref="E441:F441"/>
    <mergeCell ref="G441:H441"/>
    <mergeCell ref="I441:J441"/>
    <mergeCell ref="K441:L441"/>
    <mergeCell ref="M441:N441"/>
    <mergeCell ref="O441:P441"/>
    <mergeCell ref="B355:I356"/>
    <mergeCell ref="C409:C410"/>
    <mergeCell ref="K407:K408"/>
    <mergeCell ref="M405:M406"/>
    <mergeCell ref="M407:M408"/>
    <mergeCell ref="G407:G408"/>
    <mergeCell ref="G405:G406"/>
    <mergeCell ref="O409:O410"/>
    <mergeCell ref="O407:O408"/>
    <mergeCell ref="O405:O406"/>
    <mergeCell ref="M409:M410"/>
    <mergeCell ref="E405:E406"/>
    <mergeCell ref="E409:E410"/>
    <mergeCell ref="AW427:AY427"/>
    <mergeCell ref="BA427:BC427"/>
    <mergeCell ref="AW413:AY413"/>
    <mergeCell ref="BA413:BC413"/>
    <mergeCell ref="B427:Q433"/>
    <mergeCell ref="W363:Z363"/>
    <mergeCell ref="B376:I377"/>
    <mergeCell ref="B383:J384"/>
    <mergeCell ref="W383:Z383"/>
    <mergeCell ref="BA399:BC399"/>
    <mergeCell ref="AW399:AY399"/>
    <mergeCell ref="K421:K422"/>
    <mergeCell ref="K419:K420"/>
    <mergeCell ref="K417:K418"/>
    <mergeCell ref="G409:G410"/>
    <mergeCell ref="B363:J364"/>
    <mergeCell ref="O421:O422"/>
    <mergeCell ref="O419:O420"/>
    <mergeCell ref="O417:O418"/>
    <mergeCell ref="M421:M422"/>
    <mergeCell ref="M419:M420"/>
    <mergeCell ref="M417:M418"/>
    <mergeCell ref="C405:C406"/>
    <mergeCell ref="C407:C408"/>
    <mergeCell ref="E407:E408"/>
    <mergeCell ref="K409:K410"/>
    <mergeCell ref="K405:K406"/>
    <mergeCell ref="O389:P389"/>
    <mergeCell ref="B421:B422"/>
    <mergeCell ref="B419:B420"/>
    <mergeCell ref="B417:B418"/>
    <mergeCell ref="G421:G422"/>
    <mergeCell ref="G419:G420"/>
    <mergeCell ref="G417:G418"/>
    <mergeCell ref="E421:E422"/>
    <mergeCell ref="E419:E420"/>
    <mergeCell ref="E417:E418"/>
    <mergeCell ref="C421:C422"/>
    <mergeCell ref="C419:C420"/>
    <mergeCell ref="C417:C418"/>
    <mergeCell ref="B405:B406"/>
    <mergeCell ref="B407:B408"/>
    <mergeCell ref="B409:B410"/>
    <mergeCell ref="K395:K396"/>
    <mergeCell ref="M391:M392"/>
    <mergeCell ref="M393:M394"/>
    <mergeCell ref="M395:M396"/>
    <mergeCell ref="O391:O392"/>
    <mergeCell ref="O393:O394"/>
    <mergeCell ref="O395:O396"/>
    <mergeCell ref="M415:N415"/>
    <mergeCell ref="O415:P415"/>
    <mergeCell ref="B391:B392"/>
    <mergeCell ref="B393:B394"/>
    <mergeCell ref="B395:B396"/>
    <mergeCell ref="E391:E392"/>
    <mergeCell ref="E393:E394"/>
    <mergeCell ref="E395:E396"/>
    <mergeCell ref="G391:G392"/>
    <mergeCell ref="G393:G394"/>
    <mergeCell ref="G395:G396"/>
    <mergeCell ref="C391:C392"/>
    <mergeCell ref="C393:C394"/>
    <mergeCell ref="C395:C396"/>
    <mergeCell ref="K391:K392"/>
    <mergeCell ref="K393:K394"/>
    <mergeCell ref="M403:N403"/>
    <mergeCell ref="O403:P403"/>
    <mergeCell ref="C413:I413"/>
    <mergeCell ref="C414:D414"/>
    <mergeCell ref="E414:F414"/>
    <mergeCell ref="G414:H414"/>
    <mergeCell ref="I414:I415"/>
    <mergeCell ref="C415:D415"/>
    <mergeCell ref="E415:F415"/>
    <mergeCell ref="G415:H415"/>
    <mergeCell ref="K413:Q413"/>
    <mergeCell ref="K414:L414"/>
    <mergeCell ref="M414:N414"/>
    <mergeCell ref="O414:P414"/>
    <mergeCell ref="Q414:Q415"/>
    <mergeCell ref="K415:L415"/>
    <mergeCell ref="C401:I401"/>
    <mergeCell ref="C402:D402"/>
    <mergeCell ref="E402:F402"/>
    <mergeCell ref="G402:H402"/>
    <mergeCell ref="I402:I403"/>
    <mergeCell ref="C403:D403"/>
    <mergeCell ref="E403:F403"/>
    <mergeCell ref="G403:H403"/>
    <mergeCell ref="K401:Q401"/>
    <mergeCell ref="K402:L402"/>
    <mergeCell ref="M402:N402"/>
    <mergeCell ref="O402:P402"/>
    <mergeCell ref="Q402:Q403"/>
    <mergeCell ref="K403:L403"/>
    <mergeCell ref="C387:I387"/>
    <mergeCell ref="C388:D388"/>
    <mergeCell ref="E388:F388"/>
    <mergeCell ref="G388:H388"/>
    <mergeCell ref="I388:I389"/>
    <mergeCell ref="K387:Q387"/>
    <mergeCell ref="K388:L388"/>
    <mergeCell ref="M388:N388"/>
    <mergeCell ref="O388:P388"/>
    <mergeCell ref="Q388:Q389"/>
    <mergeCell ref="K389:L389"/>
    <mergeCell ref="M389:N389"/>
    <mergeCell ref="C389:D389"/>
    <mergeCell ref="G389:H389"/>
    <mergeCell ref="E389:F389"/>
    <mergeCell ref="B309:J310"/>
    <mergeCell ref="W309:Z309"/>
    <mergeCell ref="B342:J343"/>
    <mergeCell ref="W342:Z342"/>
    <mergeCell ref="B262:J263"/>
    <mergeCell ref="W262:Z262"/>
    <mergeCell ref="B303:I304"/>
    <mergeCell ref="B305:I306"/>
    <mergeCell ref="W6:Z6"/>
    <mergeCell ref="B6:J7"/>
    <mergeCell ref="M66:N66"/>
    <mergeCell ref="O66:P66"/>
    <mergeCell ref="C47:D47"/>
    <mergeCell ref="E47:F47"/>
    <mergeCell ref="G47:H47"/>
    <mergeCell ref="I66:J66"/>
    <mergeCell ref="K66:L66"/>
    <mergeCell ref="I47:J47"/>
    <mergeCell ref="G11:H11"/>
    <mergeCell ref="I11:J11"/>
    <mergeCell ref="K11:L11"/>
    <mergeCell ref="K47:L47"/>
    <mergeCell ref="K29:L29"/>
    <mergeCell ref="M29:N29"/>
    <mergeCell ref="O29:P29"/>
    <mergeCell ref="C11:D11"/>
    <mergeCell ref="E11:F11"/>
    <mergeCell ref="B85:J86"/>
    <mergeCell ref="M11:N11"/>
    <mergeCell ref="O11:P11"/>
    <mergeCell ref="M47:N47"/>
    <mergeCell ref="O47:P47"/>
    <mergeCell ref="C29:D29"/>
    <mergeCell ref="E29:F29"/>
    <mergeCell ref="G29:H29"/>
    <mergeCell ref="I29:J29"/>
    <mergeCell ref="C66:D66"/>
    <mergeCell ref="E66:F66"/>
    <mergeCell ref="G66:H66"/>
    <mergeCell ref="W85:Z85"/>
    <mergeCell ref="M126:N126"/>
    <mergeCell ref="O126:P126"/>
    <mergeCell ref="C145:D145"/>
    <mergeCell ref="E145:F145"/>
    <mergeCell ref="G145:H145"/>
    <mergeCell ref="I145:J145"/>
    <mergeCell ref="K145:L145"/>
    <mergeCell ref="M145:N145"/>
    <mergeCell ref="C126:D126"/>
    <mergeCell ref="E126:F126"/>
    <mergeCell ref="G126:H126"/>
    <mergeCell ref="I126:J126"/>
    <mergeCell ref="K126:L126"/>
    <mergeCell ref="I108:J108"/>
    <mergeCell ref="K108:L108"/>
    <mergeCell ref="M108:N108"/>
    <mergeCell ref="O108:P108"/>
    <mergeCell ref="O145:P145"/>
    <mergeCell ref="M90:N90"/>
    <mergeCell ref="B164:J165"/>
    <mergeCell ref="W164:Z164"/>
    <mergeCell ref="K170:L170"/>
    <mergeCell ref="M170:N170"/>
    <mergeCell ref="O170:P170"/>
    <mergeCell ref="C167:L167"/>
    <mergeCell ref="C90:D90"/>
    <mergeCell ref="E90:F90"/>
    <mergeCell ref="G90:H90"/>
    <mergeCell ref="I90:J90"/>
    <mergeCell ref="K90:L90"/>
    <mergeCell ref="O90:P90"/>
    <mergeCell ref="C108:D108"/>
    <mergeCell ref="E108:F108"/>
    <mergeCell ref="G108:H108"/>
    <mergeCell ref="M183:N183"/>
    <mergeCell ref="O183:P183"/>
    <mergeCell ref="C170:D170"/>
    <mergeCell ref="E170:F170"/>
    <mergeCell ref="G170:H170"/>
    <mergeCell ref="I170:J170"/>
    <mergeCell ref="C183:D183"/>
    <mergeCell ref="E183:F183"/>
    <mergeCell ref="G183:H183"/>
    <mergeCell ref="I183:J183"/>
    <mergeCell ref="K183:L183"/>
    <mergeCell ref="B224:J225"/>
    <mergeCell ref="W224:Z224"/>
    <mergeCell ref="C226:M226"/>
    <mergeCell ref="O210:P210"/>
    <mergeCell ref="C197:D197"/>
    <mergeCell ref="E197:F197"/>
    <mergeCell ref="G197:H197"/>
    <mergeCell ref="I197:J197"/>
    <mergeCell ref="K197:L197"/>
    <mergeCell ref="M197:N197"/>
    <mergeCell ref="O197:P197"/>
    <mergeCell ref="C210:D210"/>
    <mergeCell ref="E210:F210"/>
    <mergeCell ref="G210:H210"/>
    <mergeCell ref="I210:J210"/>
    <mergeCell ref="K210:L210"/>
    <mergeCell ref="M210:N2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EB59-EC84-4709-B5A8-4F8787A09F91}">
  <dimension ref="A1:AV99"/>
  <sheetViews>
    <sheetView showGridLines="0" zoomScale="70" zoomScaleNormal="70" workbookViewId="0">
      <selection activeCell="G18" sqref="G18"/>
    </sheetView>
  </sheetViews>
  <sheetFormatPr baseColWidth="10" defaultRowHeight="14.5" x14ac:dyDescent="0.35"/>
  <cols>
    <col min="1" max="1" width="6.26953125" customWidth="1"/>
    <col min="2" max="2" width="29.7265625" customWidth="1"/>
    <col min="7" max="7" width="12.7265625" customWidth="1"/>
    <col min="9" max="9" width="14.6328125" customWidth="1"/>
    <col min="11" max="11" width="13.26953125" customWidth="1"/>
    <col min="13" max="13" width="12.7265625" customWidth="1"/>
    <col min="15" max="15" width="13.81640625" customWidth="1"/>
    <col min="48" max="48" width="10.90625" style="230"/>
  </cols>
  <sheetData>
    <row r="1" spans="1:47" x14ac:dyDescent="0.35">
      <c r="A1" s="230"/>
      <c r="B1" s="230"/>
      <c r="C1" s="230"/>
      <c r="D1" s="1083" t="s">
        <v>677</v>
      </c>
      <c r="E1" s="1083"/>
      <c r="F1" s="1083"/>
      <c r="G1" s="1083"/>
      <c r="H1" s="1083"/>
      <c r="I1" s="1083"/>
      <c r="J1" s="1083"/>
      <c r="K1" s="1083"/>
      <c r="L1" s="1083"/>
      <c r="M1" s="1083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</row>
    <row r="2" spans="1:47" x14ac:dyDescent="0.35">
      <c r="A2" s="230"/>
      <c r="B2" s="230"/>
      <c r="C2" s="230"/>
      <c r="D2" s="1083"/>
      <c r="E2" s="1083"/>
      <c r="F2" s="1083"/>
      <c r="G2" s="1083"/>
      <c r="H2" s="1083"/>
      <c r="I2" s="1083"/>
      <c r="J2" s="1083"/>
      <c r="K2" s="1083"/>
      <c r="L2" s="1083"/>
      <c r="M2" s="1083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</row>
    <row r="3" spans="1:47" x14ac:dyDescent="0.35">
      <c r="A3" s="230"/>
      <c r="B3" s="230"/>
      <c r="C3" s="230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</row>
    <row r="4" spans="1:47" ht="14.5" customHeight="1" x14ac:dyDescent="0.35">
      <c r="D4" s="1175" t="s">
        <v>693</v>
      </c>
      <c r="E4" s="1175"/>
      <c r="F4" s="1175"/>
      <c r="G4" s="1175"/>
      <c r="H4" s="1175"/>
      <c r="I4" s="1175"/>
      <c r="J4" s="1175"/>
      <c r="K4" s="1175"/>
      <c r="L4" s="1175"/>
      <c r="M4" s="1175"/>
      <c r="N4" s="1175"/>
      <c r="O4" s="1175"/>
      <c r="P4" s="1175"/>
      <c r="Q4" s="1175"/>
      <c r="R4" s="1175"/>
      <c r="S4" s="1175"/>
      <c r="T4" s="1175"/>
      <c r="U4" s="1175"/>
    </row>
    <row r="5" spans="1:47" x14ac:dyDescent="0.35">
      <c r="D5" s="1175" t="s">
        <v>680</v>
      </c>
      <c r="E5" s="1175"/>
      <c r="F5" s="1175"/>
      <c r="G5" s="1175"/>
      <c r="H5" s="1175"/>
      <c r="I5" s="967"/>
      <c r="J5" s="967"/>
      <c r="K5" s="967"/>
      <c r="L5" s="967"/>
      <c r="M5" s="967"/>
      <c r="N5" s="967"/>
      <c r="O5" s="967"/>
      <c r="P5" s="967"/>
      <c r="Q5" s="967"/>
      <c r="R5" s="967"/>
      <c r="S5" s="967"/>
    </row>
    <row r="6" spans="1:47" ht="14.5" customHeight="1" x14ac:dyDescent="0.35">
      <c r="A6" s="1020"/>
      <c r="B6" s="1021" t="s">
        <v>678</v>
      </c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1"/>
      <c r="Z6" s="1021"/>
      <c r="AA6" s="1021"/>
      <c r="AB6" s="1021"/>
      <c r="AC6" s="1021"/>
      <c r="AD6" s="1021"/>
      <c r="AE6" s="1021"/>
      <c r="AF6" s="1021"/>
      <c r="AG6" s="1021"/>
      <c r="AH6" s="1021"/>
      <c r="AI6" s="1021"/>
      <c r="AJ6" s="1021"/>
      <c r="AK6" s="1021"/>
      <c r="AL6" s="1021"/>
      <c r="AM6" s="1021"/>
      <c r="AN6" s="1021"/>
      <c r="AO6" s="1021"/>
      <c r="AP6" s="1021"/>
      <c r="AQ6" s="1021"/>
      <c r="AR6" s="1021"/>
      <c r="AS6" s="1021"/>
      <c r="AT6" s="1021"/>
      <c r="AU6" s="1021"/>
    </row>
    <row r="7" spans="1:47" ht="14.5" customHeight="1" x14ac:dyDescent="0.35">
      <c r="A7" s="1021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1"/>
      <c r="Z7" s="1021"/>
      <c r="AA7" s="1021"/>
      <c r="AB7" s="1021"/>
      <c r="AC7" s="1021"/>
      <c r="AD7" s="1021"/>
      <c r="AE7" s="1021"/>
      <c r="AF7" s="1021"/>
      <c r="AG7" s="1021"/>
      <c r="AH7" s="1021"/>
      <c r="AI7" s="1021"/>
      <c r="AJ7" s="1021"/>
      <c r="AK7" s="1021"/>
      <c r="AL7" s="1021"/>
      <c r="AM7" s="1021"/>
      <c r="AN7" s="1021"/>
      <c r="AO7" s="1021"/>
      <c r="AP7" s="1021"/>
      <c r="AQ7" s="1021"/>
      <c r="AR7" s="1021"/>
      <c r="AS7" s="1021"/>
      <c r="AT7" s="1021"/>
      <c r="AU7" s="1021"/>
    </row>
    <row r="8" spans="1:47" x14ac:dyDescent="0.35">
      <c r="D8" s="967"/>
      <c r="E8" s="967"/>
      <c r="F8" s="967"/>
      <c r="G8" s="967"/>
      <c r="H8" s="967"/>
      <c r="I8" s="967"/>
      <c r="J8" s="967"/>
      <c r="K8" s="967"/>
      <c r="L8" s="967"/>
      <c r="M8" s="967"/>
      <c r="N8" s="967"/>
      <c r="O8" s="967"/>
      <c r="P8" s="967"/>
      <c r="Q8" s="967"/>
      <c r="R8" s="967"/>
      <c r="S8" s="967"/>
    </row>
    <row r="9" spans="1:47" ht="15" thickBot="1" x14ac:dyDescent="0.4"/>
    <row r="10" spans="1:47" ht="18.5" x14ac:dyDescent="0.45">
      <c r="C10" s="1080">
        <v>2015</v>
      </c>
      <c r="D10" s="1048"/>
      <c r="E10" s="1081">
        <v>2016</v>
      </c>
      <c r="F10" s="1082"/>
      <c r="G10" s="1080">
        <v>2017</v>
      </c>
      <c r="H10" s="1048"/>
      <c r="I10" s="1081">
        <v>2018</v>
      </c>
      <c r="J10" s="1082"/>
      <c r="K10" s="1080">
        <v>2019</v>
      </c>
      <c r="L10" s="1048"/>
      <c r="M10" s="1080">
        <v>2020</v>
      </c>
      <c r="N10" s="1048"/>
      <c r="O10" s="1080">
        <v>2021</v>
      </c>
      <c r="P10" s="1048"/>
    </row>
    <row r="11" spans="1:47" ht="16" thickBot="1" x14ac:dyDescent="0.4">
      <c r="C11" s="86" t="s">
        <v>3</v>
      </c>
      <c r="D11" s="300" t="s">
        <v>4</v>
      </c>
      <c r="E11" s="307" t="s">
        <v>3</v>
      </c>
      <c r="F11" s="308" t="s">
        <v>4</v>
      </c>
      <c r="G11" s="307" t="s">
        <v>3</v>
      </c>
      <c r="H11" s="308" t="s">
        <v>4</v>
      </c>
      <c r="I11" s="307" t="s">
        <v>3</v>
      </c>
      <c r="J11" s="308" t="s">
        <v>4</v>
      </c>
      <c r="K11" s="307" t="s">
        <v>3</v>
      </c>
      <c r="L11" s="308" t="s">
        <v>4</v>
      </c>
      <c r="M11" s="307" t="s">
        <v>3</v>
      </c>
      <c r="N11" s="308" t="s">
        <v>4</v>
      </c>
      <c r="O11" s="307" t="s">
        <v>3</v>
      </c>
      <c r="P11" s="308" t="s">
        <v>4</v>
      </c>
    </row>
    <row r="12" spans="1:47" x14ac:dyDescent="0.35">
      <c r="B12" s="970" t="s">
        <v>84</v>
      </c>
      <c r="C12" s="17">
        <v>733753</v>
      </c>
      <c r="D12" s="972">
        <f>C12/$C$16</f>
        <v>0.77198802279288603</v>
      </c>
      <c r="E12" s="17">
        <v>747388</v>
      </c>
      <c r="F12" s="972">
        <f>E12/$E$16</f>
        <v>0.77601600649563029</v>
      </c>
      <c r="G12" s="17">
        <v>771875</v>
      </c>
      <c r="H12" s="972">
        <f>G12/$G$16</f>
        <v>0.77016830703161798</v>
      </c>
      <c r="I12" s="17">
        <v>793561</v>
      </c>
      <c r="J12" s="972">
        <f>I12/$I$16</f>
        <v>0.76926976851946094</v>
      </c>
      <c r="K12" s="17">
        <v>793725</v>
      </c>
      <c r="L12" s="972">
        <f>K12/K$16</f>
        <v>0.7659390298153872</v>
      </c>
      <c r="M12" s="17">
        <v>782694</v>
      </c>
      <c r="N12" s="972">
        <f>M12/M$16</f>
        <v>0.76746142562421071</v>
      </c>
      <c r="O12" s="17">
        <v>818207</v>
      </c>
      <c r="P12" s="972">
        <f>O12/O$16</f>
        <v>0.76537972593616033</v>
      </c>
    </row>
    <row r="13" spans="1:47" x14ac:dyDescent="0.35">
      <c r="B13" s="924" t="s">
        <v>82</v>
      </c>
      <c r="C13" s="436">
        <v>188182</v>
      </c>
      <c r="D13" s="448">
        <f>C13/$C$16</f>
        <v>0.19798794704104908</v>
      </c>
      <c r="E13" s="436">
        <v>186768</v>
      </c>
      <c r="F13" s="448">
        <f>E13/$E$16</f>
        <v>0.19392197560193083</v>
      </c>
      <c r="G13" s="436">
        <v>199724</v>
      </c>
      <c r="H13" s="448">
        <f>G13/$G$16</f>
        <v>0.19928239022326524</v>
      </c>
      <c r="I13" s="436">
        <v>205678</v>
      </c>
      <c r="J13" s="448">
        <f>I13/$I$16</f>
        <v>0.19938211107847501</v>
      </c>
      <c r="K13" s="436">
        <v>210176</v>
      </c>
      <c r="L13" s="448">
        <f>K13/K$16</f>
        <v>0.2028183584118918</v>
      </c>
      <c r="M13" s="436">
        <v>210490</v>
      </c>
      <c r="N13" s="448">
        <f>M13/M$16</f>
        <v>0.20639350177673535</v>
      </c>
      <c r="O13" s="436">
        <v>223324</v>
      </c>
      <c r="P13" s="448">
        <f>O13/O$16</f>
        <v>0.20890515714845639</v>
      </c>
    </row>
    <row r="14" spans="1:47" x14ac:dyDescent="0.35">
      <c r="B14" s="114" t="s">
        <v>83</v>
      </c>
      <c r="C14" s="17">
        <v>24155</v>
      </c>
      <c r="D14" s="972">
        <f>C14/$C$16</f>
        <v>2.5413689198629734E-2</v>
      </c>
      <c r="E14" s="17">
        <v>24694</v>
      </c>
      <c r="F14" s="972">
        <f>E14/$E$16</f>
        <v>2.5639880844224278E-2</v>
      </c>
      <c r="G14" s="17">
        <v>25335</v>
      </c>
      <c r="H14" s="972">
        <f>G14/$G$16</f>
        <v>2.5278981776383533E-2</v>
      </c>
      <c r="I14" s="17">
        <v>26983</v>
      </c>
      <c r="J14" s="972">
        <f>I14/$I$16</f>
        <v>2.6157039174002521E-2</v>
      </c>
      <c r="K14" s="17">
        <v>27090</v>
      </c>
      <c r="L14" s="972">
        <f>K14/K$16</f>
        <v>2.6141659035180748E-2</v>
      </c>
      <c r="M14" s="17">
        <v>23653</v>
      </c>
      <c r="N14" s="972">
        <f>M14/M$16</f>
        <v>2.3192671849138303E-2</v>
      </c>
      <c r="O14" s="17">
        <v>24474</v>
      </c>
      <c r="P14" s="972">
        <f>O14/O$16</f>
        <v>2.2893843993710132E-2</v>
      </c>
    </row>
    <row r="15" spans="1:47" ht="15" thickBot="1" x14ac:dyDescent="0.4">
      <c r="B15" s="975" t="s">
        <v>22</v>
      </c>
      <c r="C15" s="976">
        <v>4382</v>
      </c>
      <c r="D15" s="977">
        <f>C15/$C$16</f>
        <v>4.6103409674351269E-3</v>
      </c>
      <c r="E15" s="976">
        <v>4259</v>
      </c>
      <c r="F15" s="977">
        <f>E15/$E$16</f>
        <v>4.4221370582145942E-3</v>
      </c>
      <c r="G15" s="976">
        <v>5282</v>
      </c>
      <c r="H15" s="977">
        <f>G15/$G$16</f>
        <v>5.2703209687332874E-3</v>
      </c>
      <c r="I15" s="976">
        <v>5355</v>
      </c>
      <c r="J15" s="977">
        <f>I15/$I$16</f>
        <v>5.1910812280615021E-3</v>
      </c>
      <c r="K15" s="976">
        <v>5286</v>
      </c>
      <c r="L15" s="977">
        <f>K15/K$16</f>
        <v>5.1009527375402526E-3</v>
      </c>
      <c r="M15" s="976">
        <v>3011</v>
      </c>
      <c r="N15" s="977">
        <f>M15/M$16</f>
        <v>2.9524007499156738E-3</v>
      </c>
      <c r="O15" s="976">
        <v>3016</v>
      </c>
      <c r="P15" s="977">
        <f>O15/O$16</f>
        <v>2.8212729216731945E-3</v>
      </c>
    </row>
    <row r="16" spans="1:47" ht="15" thickBot="1" x14ac:dyDescent="0.4">
      <c r="B16" s="971" t="s">
        <v>23</v>
      </c>
      <c r="C16" s="973">
        <v>950472</v>
      </c>
      <c r="D16" s="974">
        <f>SUM(D12:D15)</f>
        <v>1</v>
      </c>
      <c r="E16" s="973">
        <v>963109</v>
      </c>
      <c r="F16" s="974">
        <f>SUM(F12:F15)</f>
        <v>1</v>
      </c>
      <c r="G16" s="973">
        <v>1002216</v>
      </c>
      <c r="H16" s="974">
        <f>SUM(H12:H15)</f>
        <v>1</v>
      </c>
      <c r="I16" s="973">
        <v>1031577</v>
      </c>
      <c r="J16" s="974">
        <f>SUM(J12:J15)</f>
        <v>1</v>
      </c>
      <c r="K16" s="973">
        <v>1036277</v>
      </c>
      <c r="L16" s="974">
        <f>SUM(L12:L15)</f>
        <v>1</v>
      </c>
      <c r="M16" s="973">
        <v>1019848</v>
      </c>
      <c r="N16" s="974">
        <f>SUM(N12:N15)</f>
        <v>1</v>
      </c>
      <c r="O16" s="973">
        <v>1069021</v>
      </c>
      <c r="P16" s="974">
        <f>SUM(P12:P15)</f>
        <v>1</v>
      </c>
    </row>
    <row r="23" spans="2:47" x14ac:dyDescent="0.35">
      <c r="B23" s="379"/>
      <c r="C23" s="1097" t="s">
        <v>679</v>
      </c>
      <c r="D23" s="1097"/>
      <c r="E23" s="1097"/>
      <c r="F23" s="1097"/>
      <c r="G23" s="1097"/>
      <c r="H23" s="1097"/>
      <c r="I23" s="1097"/>
      <c r="J23" s="1097"/>
      <c r="K23" s="1097"/>
      <c r="L23" s="549"/>
      <c r="M23" s="549"/>
      <c r="N23" s="549"/>
      <c r="O23" s="549"/>
      <c r="P23" s="549"/>
      <c r="Q23" s="549"/>
      <c r="R23" s="549"/>
      <c r="S23" s="549"/>
      <c r="T23" s="549"/>
      <c r="U23" s="548"/>
      <c r="V23" s="548"/>
      <c r="W23" s="549"/>
      <c r="X23" s="1096"/>
      <c r="Y23" s="1096"/>
      <c r="Z23" s="1096"/>
      <c r="AA23" s="1096"/>
      <c r="AB23" s="549"/>
      <c r="AC23" s="549"/>
      <c r="AD23" s="549"/>
      <c r="AE23" s="549"/>
      <c r="AF23" s="549"/>
      <c r="AG23" s="549"/>
      <c r="AH23" s="549"/>
      <c r="AI23" s="54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</row>
    <row r="24" spans="2:47" x14ac:dyDescent="0.35">
      <c r="B24" s="379"/>
      <c r="C24" s="1097"/>
      <c r="D24" s="1097"/>
      <c r="E24" s="1097"/>
      <c r="F24" s="1097"/>
      <c r="G24" s="1097"/>
      <c r="H24" s="1097"/>
      <c r="I24" s="1097"/>
      <c r="J24" s="1097"/>
      <c r="K24" s="1097"/>
      <c r="L24" s="549"/>
      <c r="M24" s="549"/>
      <c r="N24" s="549"/>
      <c r="O24" s="549"/>
      <c r="P24" s="549"/>
      <c r="Q24" s="549"/>
      <c r="R24" s="549"/>
      <c r="S24" s="549"/>
      <c r="T24" s="549"/>
      <c r="U24" s="548"/>
      <c r="V24" s="548"/>
      <c r="W24" s="549"/>
      <c r="X24" s="966"/>
      <c r="Y24" s="966"/>
      <c r="Z24" s="966"/>
      <c r="AA24" s="966"/>
      <c r="AB24" s="549"/>
      <c r="AC24" s="549"/>
      <c r="AD24" s="549"/>
      <c r="AE24" s="549"/>
      <c r="AF24" s="549"/>
      <c r="AG24" s="549"/>
      <c r="AH24" s="549"/>
      <c r="AI24" s="54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</row>
    <row r="26" spans="2:47" ht="15" thickBot="1" x14ac:dyDescent="0.4"/>
    <row r="27" spans="2:47" ht="18.5" x14ac:dyDescent="0.45">
      <c r="C27" s="1080">
        <v>2015</v>
      </c>
      <c r="D27" s="1048"/>
      <c r="E27" s="1081">
        <v>2016</v>
      </c>
      <c r="F27" s="1082"/>
      <c r="G27" s="1080">
        <v>2017</v>
      </c>
      <c r="H27" s="1048"/>
      <c r="I27" s="1081">
        <v>2018</v>
      </c>
      <c r="J27" s="1082"/>
      <c r="K27" s="1080">
        <v>2019</v>
      </c>
      <c r="L27" s="1048"/>
      <c r="M27" s="1080">
        <v>2020</v>
      </c>
      <c r="N27" s="1048"/>
      <c r="O27" s="1080">
        <v>2021</v>
      </c>
      <c r="P27" s="1048"/>
    </row>
    <row r="28" spans="2:47" ht="16" thickBot="1" x14ac:dyDescent="0.4">
      <c r="C28" s="86" t="s">
        <v>3</v>
      </c>
      <c r="D28" s="300" t="s">
        <v>4</v>
      </c>
      <c r="E28" s="307" t="s">
        <v>3</v>
      </c>
      <c r="F28" s="308" t="s">
        <v>4</v>
      </c>
      <c r="G28" s="307" t="s">
        <v>3</v>
      </c>
      <c r="H28" s="308" t="s">
        <v>4</v>
      </c>
      <c r="I28" s="307" t="s">
        <v>3</v>
      </c>
      <c r="J28" s="308" t="s">
        <v>4</v>
      </c>
      <c r="K28" s="307" t="s">
        <v>3</v>
      </c>
      <c r="L28" s="308" t="s">
        <v>4</v>
      </c>
      <c r="M28" s="307" t="s">
        <v>3</v>
      </c>
      <c r="N28" s="308" t="s">
        <v>4</v>
      </c>
      <c r="O28" s="307" t="s">
        <v>3</v>
      </c>
      <c r="P28" s="308" t="s">
        <v>4</v>
      </c>
    </row>
    <row r="29" spans="2:47" x14ac:dyDescent="0.35">
      <c r="B29" s="970" t="s">
        <v>39</v>
      </c>
      <c r="C29" s="17">
        <v>945465</v>
      </c>
      <c r="D29" s="972">
        <f>C29/$C$16</f>
        <v>0.99473209100320681</v>
      </c>
      <c r="E29" s="17">
        <v>957722</v>
      </c>
      <c r="F29" s="972">
        <f>E29/$E$16</f>
        <v>0.99440665594444655</v>
      </c>
      <c r="G29" s="17">
        <v>996138</v>
      </c>
      <c r="H29" s="972">
        <f>G29/$G$16</f>
        <v>0.99393543906702742</v>
      </c>
      <c r="I29" s="17">
        <v>1024455</v>
      </c>
      <c r="J29" s="972">
        <f>I29/$I$16</f>
        <v>0.99309600737511594</v>
      </c>
      <c r="K29" s="17">
        <v>1027894</v>
      </c>
      <c r="L29" s="972">
        <f>K29/K$16</f>
        <v>0.99191046409405981</v>
      </c>
      <c r="M29" s="17">
        <v>1011873</v>
      </c>
      <c r="N29" s="972">
        <f>M29/M$16</f>
        <v>0.99218020724657008</v>
      </c>
      <c r="O29" s="17">
        <v>1060600</v>
      </c>
      <c r="P29" s="972">
        <f>O29/O$16</f>
        <v>0.99212269917990381</v>
      </c>
    </row>
    <row r="30" spans="2:47" x14ac:dyDescent="0.35">
      <c r="B30" s="924" t="s">
        <v>40</v>
      </c>
      <c r="C30" s="436">
        <v>4456</v>
      </c>
      <c r="D30" s="448">
        <f>C30/$C$16</f>
        <v>4.6881970221111192E-3</v>
      </c>
      <c r="E30" s="436">
        <v>4905</v>
      </c>
      <c r="F30" s="448">
        <f>E30/$E$16</f>
        <v>5.092881491087717E-3</v>
      </c>
      <c r="G30" s="436">
        <v>5705</v>
      </c>
      <c r="H30" s="448">
        <f>G30/$G$16</f>
        <v>5.6923856733478613E-3</v>
      </c>
      <c r="I30" s="436">
        <v>6781</v>
      </c>
      <c r="J30" s="448">
        <f>I30/$I$16</f>
        <v>6.5734307763744247E-3</v>
      </c>
      <c r="K30" s="436">
        <v>8063</v>
      </c>
      <c r="L30" s="448">
        <f>K30/K$16</f>
        <v>7.7807381617077285E-3</v>
      </c>
      <c r="M30" s="436">
        <v>7689</v>
      </c>
      <c r="N30" s="448">
        <f>M30/M$16</f>
        <v>7.5393588064103668E-3</v>
      </c>
      <c r="O30" s="436">
        <v>8139</v>
      </c>
      <c r="P30" s="448">
        <f>O30/O$16</f>
        <v>7.6135080601784253E-3</v>
      </c>
    </row>
    <row r="31" spans="2:47" ht="15" thickBot="1" x14ac:dyDescent="0.4">
      <c r="B31" s="114" t="s">
        <v>22</v>
      </c>
      <c r="C31" s="17">
        <v>551</v>
      </c>
      <c r="D31" s="972">
        <f>C31/$C$16</f>
        <v>5.7971197468205274E-4</v>
      </c>
      <c r="E31" s="17">
        <v>482</v>
      </c>
      <c r="F31" s="972">
        <f>E31/$E$16</f>
        <v>5.0046256446570434E-4</v>
      </c>
      <c r="G31" s="17">
        <v>373</v>
      </c>
      <c r="H31" s="972">
        <f>G31/$G$16</f>
        <v>3.7217525962467173E-4</v>
      </c>
      <c r="I31" s="17">
        <v>341</v>
      </c>
      <c r="J31" s="972">
        <f>I31/$I$16</f>
        <v>3.3056184850961196E-4</v>
      </c>
      <c r="K31" s="17">
        <v>320</v>
      </c>
      <c r="L31" s="972">
        <f>K31/K$16</f>
        <v>3.0879774423247836E-4</v>
      </c>
      <c r="M31" s="17">
        <v>286</v>
      </c>
      <c r="N31" s="972">
        <f>M31/M$16</f>
        <v>2.8043394701955584E-4</v>
      </c>
      <c r="O31" s="17">
        <v>282</v>
      </c>
      <c r="P31" s="972">
        <f>O31/O$16</f>
        <v>2.6379275991771913E-4</v>
      </c>
    </row>
    <row r="32" spans="2:47" ht="15" thickBot="1" x14ac:dyDescent="0.4">
      <c r="B32" s="971" t="s">
        <v>23</v>
      </c>
      <c r="C32" s="973">
        <v>950472</v>
      </c>
      <c r="D32" s="974">
        <f>SUM(D29:D31)</f>
        <v>1</v>
      </c>
      <c r="E32" s="973">
        <v>963109</v>
      </c>
      <c r="F32" s="974">
        <f>SUM(F29:F31)</f>
        <v>0.99999999999999989</v>
      </c>
      <c r="G32" s="973">
        <v>1002216</v>
      </c>
      <c r="H32" s="974">
        <f>SUM(H29:H31)</f>
        <v>0.99999999999999989</v>
      </c>
      <c r="I32" s="973">
        <v>1031577</v>
      </c>
      <c r="J32" s="974">
        <f>SUM(J29:J31)</f>
        <v>1</v>
      </c>
      <c r="K32" s="973">
        <v>1036277</v>
      </c>
      <c r="L32" s="974">
        <f>SUM(L29:L31)</f>
        <v>1</v>
      </c>
      <c r="M32" s="973">
        <v>1019848</v>
      </c>
      <c r="N32" s="974">
        <f>SUM(N29:N31)</f>
        <v>1</v>
      </c>
      <c r="O32" s="973">
        <v>1069021</v>
      </c>
      <c r="P32" s="974">
        <f>SUM(P29:P31)</f>
        <v>1</v>
      </c>
    </row>
    <row r="40" spans="2:47" x14ac:dyDescent="0.35">
      <c r="B40" s="379"/>
      <c r="C40" s="1097" t="s">
        <v>681</v>
      </c>
      <c r="D40" s="1097"/>
      <c r="E40" s="1097"/>
      <c r="F40" s="1097"/>
      <c r="G40" s="1097"/>
      <c r="H40" s="1097"/>
      <c r="I40" s="1097"/>
      <c r="J40" s="1097"/>
      <c r="K40" s="1097"/>
      <c r="L40" s="549"/>
      <c r="M40" s="549"/>
      <c r="N40" s="549"/>
      <c r="O40" s="549"/>
      <c r="P40" s="549"/>
      <c r="Q40" s="549"/>
      <c r="R40" s="549"/>
      <c r="S40" s="549"/>
      <c r="T40" s="549"/>
      <c r="U40" s="548"/>
      <c r="V40" s="548"/>
      <c r="W40" s="549"/>
      <c r="X40" s="1096"/>
      <c r="Y40" s="1096"/>
      <c r="Z40" s="1096"/>
      <c r="AA40" s="1096"/>
      <c r="AB40" s="549"/>
      <c r="AC40" s="549"/>
      <c r="AD40" s="549"/>
      <c r="AE40" s="549"/>
      <c r="AF40" s="549"/>
      <c r="AG40" s="549"/>
      <c r="AH40" s="549"/>
      <c r="AI40" s="54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</row>
    <row r="41" spans="2:47" x14ac:dyDescent="0.35">
      <c r="B41" s="379"/>
      <c r="C41" s="1097"/>
      <c r="D41" s="1097"/>
      <c r="E41" s="1097"/>
      <c r="F41" s="1097"/>
      <c r="G41" s="1097"/>
      <c r="H41" s="1097"/>
      <c r="I41" s="1097"/>
      <c r="J41" s="1097"/>
      <c r="K41" s="1097"/>
      <c r="L41" s="549"/>
      <c r="M41" s="549"/>
      <c r="N41" s="549"/>
      <c r="O41" s="549"/>
      <c r="P41" s="549"/>
      <c r="Q41" s="549"/>
      <c r="R41" s="549"/>
      <c r="S41" s="549"/>
      <c r="T41" s="549"/>
      <c r="U41" s="548"/>
      <c r="V41" s="548"/>
      <c r="W41" s="549"/>
      <c r="X41" s="966"/>
      <c r="Y41" s="966"/>
      <c r="Z41" s="966"/>
      <c r="AA41" s="966"/>
      <c r="AB41" s="549"/>
      <c r="AC41" s="549"/>
      <c r="AD41" s="549"/>
      <c r="AE41" s="549"/>
      <c r="AF41" s="549"/>
      <c r="AG41" s="549"/>
      <c r="AH41" s="549"/>
      <c r="AI41" s="54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</row>
    <row r="43" spans="2:47" ht="15" thickBot="1" x14ac:dyDescent="0.4"/>
    <row r="44" spans="2:47" ht="18.5" x14ac:dyDescent="0.45">
      <c r="C44" s="1080">
        <v>2015</v>
      </c>
      <c r="D44" s="1048"/>
      <c r="E44" s="1081">
        <v>2016</v>
      </c>
      <c r="F44" s="1082"/>
      <c r="G44" s="1080">
        <v>2017</v>
      </c>
      <c r="H44" s="1048"/>
      <c r="I44" s="1081">
        <v>2018</v>
      </c>
      <c r="J44" s="1082"/>
      <c r="K44" s="1080">
        <v>2019</v>
      </c>
      <c r="L44" s="1048"/>
      <c r="M44" s="1080">
        <v>2020</v>
      </c>
      <c r="N44" s="1048"/>
      <c r="O44" s="1080">
        <v>2021</v>
      </c>
      <c r="P44" s="1048"/>
    </row>
    <row r="45" spans="2:47" ht="16" thickBot="1" x14ac:dyDescent="0.4">
      <c r="C45" s="86" t="s">
        <v>3</v>
      </c>
      <c r="D45" s="300" t="s">
        <v>4</v>
      </c>
      <c r="E45" s="307" t="s">
        <v>3</v>
      </c>
      <c r="F45" s="308" t="s">
        <v>4</v>
      </c>
      <c r="G45" s="307" t="s">
        <v>3</v>
      </c>
      <c r="H45" s="308" t="s">
        <v>4</v>
      </c>
      <c r="I45" s="307" t="s">
        <v>3</v>
      </c>
      <c r="J45" s="308" t="s">
        <v>4</v>
      </c>
      <c r="K45" s="307" t="s">
        <v>3</v>
      </c>
      <c r="L45" s="308" t="s">
        <v>4</v>
      </c>
      <c r="M45" s="307" t="s">
        <v>3</v>
      </c>
      <c r="N45" s="308" t="s">
        <v>4</v>
      </c>
      <c r="O45" s="307" t="s">
        <v>3</v>
      </c>
      <c r="P45" s="308" t="s">
        <v>4</v>
      </c>
    </row>
    <row r="46" spans="2:47" x14ac:dyDescent="0.35">
      <c r="B46" s="835" t="s">
        <v>604</v>
      </c>
      <c r="C46" s="55">
        <v>347665</v>
      </c>
      <c r="D46" s="968">
        <f>C46/$C$52</f>
        <v>0.36578142228282368</v>
      </c>
      <c r="E46" s="55">
        <v>355991</v>
      </c>
      <c r="F46" s="968">
        <f>E46/$E$52</f>
        <v>0.36962690619649491</v>
      </c>
      <c r="G46" s="55">
        <v>366218</v>
      </c>
      <c r="H46" s="968">
        <f>G46/$G$52</f>
        <v>0.36540825530624138</v>
      </c>
      <c r="I46" s="55">
        <v>375550</v>
      </c>
      <c r="J46" s="968">
        <f>I46/$I$52</f>
        <v>0.36405425867385566</v>
      </c>
      <c r="K46" s="55">
        <v>383267</v>
      </c>
      <c r="L46" s="968">
        <f>K46/$K$52</f>
        <v>0.36984995324609155</v>
      </c>
      <c r="M46" s="55">
        <v>376400</v>
      </c>
      <c r="N46" s="968">
        <f>M46/$M$52</f>
        <v>0.36907460719636653</v>
      </c>
      <c r="O46" s="55">
        <v>386458</v>
      </c>
      <c r="P46" s="968">
        <f>O46/$O$52</f>
        <v>0.36150646245490031</v>
      </c>
    </row>
    <row r="47" spans="2:47" x14ac:dyDescent="0.35">
      <c r="B47" s="858" t="s">
        <v>89</v>
      </c>
      <c r="C47" s="151">
        <v>377093</v>
      </c>
      <c r="D47" s="981">
        <f t="shared" ref="D47:D51" si="0">C47/$C$52</f>
        <v>0.39674288143154141</v>
      </c>
      <c r="E47" s="151">
        <v>382831</v>
      </c>
      <c r="F47" s="981">
        <f t="shared" ref="F47:F51" si="1">E47/$E$52</f>
        <v>0.3974949875870748</v>
      </c>
      <c r="G47" s="151">
        <v>397278</v>
      </c>
      <c r="H47" s="981">
        <f t="shared" ref="H47:H51" si="2">G47/$G$52</f>
        <v>0.39639957853396873</v>
      </c>
      <c r="I47" s="151">
        <v>410706</v>
      </c>
      <c r="J47" s="981">
        <f t="shared" ref="J47:J51" si="3">I47/$I$52</f>
        <v>0.39813411892665307</v>
      </c>
      <c r="K47" s="151">
        <v>406304</v>
      </c>
      <c r="L47" s="981">
        <f t="shared" ref="L47:L51" si="4">K47/$K$52</f>
        <v>0.39208049585197779</v>
      </c>
      <c r="M47" s="151">
        <v>397918</v>
      </c>
      <c r="N47" s="981">
        <f t="shared" ref="N47:N51" si="5">M47/$M$52</f>
        <v>0.3901738298256211</v>
      </c>
      <c r="O47" s="151">
        <v>421454</v>
      </c>
      <c r="P47" s="981">
        <f t="shared" ref="P47:P51" si="6">O47/$O$52</f>
        <v>0.39424295687362548</v>
      </c>
    </row>
    <row r="48" spans="2:47" x14ac:dyDescent="0.35">
      <c r="B48" s="836" t="s">
        <v>607</v>
      </c>
      <c r="C48" s="55">
        <v>35969</v>
      </c>
      <c r="D48" s="968">
        <f t="shared" si="0"/>
        <v>3.784330311676725E-2</v>
      </c>
      <c r="E48" s="55">
        <v>34446</v>
      </c>
      <c r="F48" s="968">
        <f t="shared" si="1"/>
        <v>3.576542219001172E-2</v>
      </c>
      <c r="G48" s="55">
        <v>35193</v>
      </c>
      <c r="H48" s="968">
        <f t="shared" si="2"/>
        <v>3.5115184750592686E-2</v>
      </c>
      <c r="I48" s="55">
        <v>35562</v>
      </c>
      <c r="J48" s="968">
        <f t="shared" si="3"/>
        <v>3.4473432424336717E-2</v>
      </c>
      <c r="K48" s="55">
        <v>35929</v>
      </c>
      <c r="L48" s="968">
        <f t="shared" si="4"/>
        <v>3.4671231726652235E-2</v>
      </c>
      <c r="M48" s="55">
        <v>36125</v>
      </c>
      <c r="N48" s="968">
        <f t="shared" si="5"/>
        <v>3.542194523105404E-2</v>
      </c>
      <c r="O48" s="55">
        <v>38135</v>
      </c>
      <c r="P48" s="968">
        <f t="shared" si="6"/>
        <v>3.5672825884617794E-2</v>
      </c>
    </row>
    <row r="49" spans="2:47" x14ac:dyDescent="0.35">
      <c r="B49" s="858" t="s">
        <v>608</v>
      </c>
      <c r="C49" s="151">
        <v>115220</v>
      </c>
      <c r="D49" s="981">
        <f t="shared" si="0"/>
        <v>0.12122398134821435</v>
      </c>
      <c r="E49" s="151">
        <v>114651</v>
      </c>
      <c r="F49" s="981">
        <f t="shared" si="1"/>
        <v>0.11904260057792004</v>
      </c>
      <c r="G49" s="151">
        <v>125560</v>
      </c>
      <c r="H49" s="981">
        <f t="shared" si="2"/>
        <v>0.12528237425864286</v>
      </c>
      <c r="I49" s="151">
        <v>130416</v>
      </c>
      <c r="J49" s="981">
        <f t="shared" si="3"/>
        <v>0.1264239121267729</v>
      </c>
      <c r="K49" s="151">
        <v>132991</v>
      </c>
      <c r="L49" s="981">
        <f t="shared" si="4"/>
        <v>0.12833537751006729</v>
      </c>
      <c r="M49" s="151">
        <v>134110</v>
      </c>
      <c r="N49" s="981">
        <f t="shared" si="5"/>
        <v>0.13149998823354067</v>
      </c>
      <c r="O49" s="151">
        <v>144550</v>
      </c>
      <c r="P49" s="981">
        <f t="shared" si="6"/>
        <v>0.13521717534080246</v>
      </c>
    </row>
    <row r="50" spans="2:47" x14ac:dyDescent="0.35">
      <c r="B50" s="836" t="s">
        <v>402</v>
      </c>
      <c r="C50" s="55">
        <v>67471</v>
      </c>
      <c r="D50" s="968">
        <f t="shared" si="0"/>
        <v>7.0986836014106672E-2</v>
      </c>
      <c r="E50" s="55">
        <v>67675</v>
      </c>
      <c r="F50" s="968">
        <f t="shared" si="1"/>
        <v>7.026722831995133E-2</v>
      </c>
      <c r="G50" s="55">
        <v>70327</v>
      </c>
      <c r="H50" s="968">
        <f t="shared" si="2"/>
        <v>7.0171499956097283E-2</v>
      </c>
      <c r="I50" s="55">
        <v>72480</v>
      </c>
      <c r="J50" s="968">
        <f t="shared" si="3"/>
        <v>7.0261357126031307E-2</v>
      </c>
      <c r="K50" s="55">
        <v>71516</v>
      </c>
      <c r="L50" s="968">
        <f t="shared" si="4"/>
        <v>6.9012435864156008E-2</v>
      </c>
      <c r="M50" s="55">
        <v>69859</v>
      </c>
      <c r="N50" s="968">
        <f t="shared" si="5"/>
        <v>6.8499423443493537E-2</v>
      </c>
      <c r="O50" s="55">
        <v>72541</v>
      </c>
      <c r="P50" s="968">
        <f t="shared" si="6"/>
        <v>6.7857413465217245E-2</v>
      </c>
    </row>
    <row r="51" spans="2:47" ht="15" thickBot="1" x14ac:dyDescent="0.4">
      <c r="B51" s="859" t="s">
        <v>53</v>
      </c>
      <c r="C51" s="151">
        <v>7054</v>
      </c>
      <c r="D51" s="981">
        <f t="shared" si="0"/>
        <v>7.4215758065466417E-3</v>
      </c>
      <c r="E51" s="980">
        <v>7515</v>
      </c>
      <c r="F51" s="981">
        <f t="shared" si="1"/>
        <v>7.8028551285472363E-3</v>
      </c>
      <c r="G51" s="151">
        <v>7640</v>
      </c>
      <c r="H51" s="981">
        <f t="shared" si="2"/>
        <v>7.6231071944570829E-3</v>
      </c>
      <c r="I51" s="151">
        <v>6862</v>
      </c>
      <c r="J51" s="981">
        <f t="shared" si="3"/>
        <v>6.6519513327652708E-3</v>
      </c>
      <c r="K51" s="151">
        <v>6270</v>
      </c>
      <c r="L51" s="981">
        <f t="shared" si="4"/>
        <v>6.0505058010551236E-3</v>
      </c>
      <c r="M51" s="151">
        <v>5436</v>
      </c>
      <c r="N51" s="981">
        <f t="shared" si="5"/>
        <v>5.3302060699241451E-3</v>
      </c>
      <c r="O51" s="151">
        <v>5883</v>
      </c>
      <c r="P51" s="981">
        <f t="shared" si="6"/>
        <v>5.5031659808366723E-3</v>
      </c>
    </row>
    <row r="52" spans="2:47" ht="15" thickBot="1" x14ac:dyDescent="0.4">
      <c r="B52" s="971" t="s">
        <v>23</v>
      </c>
      <c r="C52" s="978">
        <v>950472</v>
      </c>
      <c r="D52" s="979">
        <f>SUM(D46:D51)</f>
        <v>1</v>
      </c>
      <c r="E52" s="978">
        <v>963109</v>
      </c>
      <c r="F52" s="979">
        <f>SUM(F46:F51)</f>
        <v>1</v>
      </c>
      <c r="G52" s="978">
        <v>1002216</v>
      </c>
      <c r="H52" s="979">
        <f>SUM(H46:H51)</f>
        <v>1</v>
      </c>
      <c r="I52" s="978">
        <v>1031577</v>
      </c>
      <c r="J52" s="979">
        <f>SUM(J46:J51)</f>
        <v>0.99999903061041506</v>
      </c>
      <c r="K52" s="978">
        <v>1036277</v>
      </c>
      <c r="L52" s="979">
        <f>SUM(L46:L51)</f>
        <v>1</v>
      </c>
      <c r="M52" s="978">
        <v>1019848</v>
      </c>
      <c r="N52" s="979">
        <f>SUM(N46:N51)</f>
        <v>1</v>
      </c>
      <c r="O52" s="978">
        <v>1069021</v>
      </c>
      <c r="P52" s="979">
        <f>SUM(P46:P51)</f>
        <v>1</v>
      </c>
    </row>
    <row r="64" spans="2:47" x14ac:dyDescent="0.35">
      <c r="B64" s="379"/>
      <c r="C64" s="1097" t="s">
        <v>682</v>
      </c>
      <c r="D64" s="1097"/>
      <c r="E64" s="1097"/>
      <c r="F64" s="1097"/>
      <c r="G64" s="1097"/>
      <c r="H64" s="1097"/>
      <c r="I64" s="1097"/>
      <c r="J64" s="1097"/>
      <c r="K64" s="1097"/>
      <c r="L64" s="549"/>
      <c r="M64" s="549"/>
      <c r="N64" s="549"/>
      <c r="O64" s="549"/>
      <c r="P64" s="549"/>
      <c r="Q64" s="549"/>
      <c r="R64" s="549"/>
      <c r="S64" s="549"/>
      <c r="T64" s="549"/>
      <c r="U64" s="548"/>
      <c r="V64" s="548"/>
      <c r="W64" s="549"/>
      <c r="X64" s="1096"/>
      <c r="Y64" s="1096"/>
      <c r="Z64" s="1096"/>
      <c r="AA64" s="1096"/>
      <c r="AB64" s="549"/>
      <c r="AC64" s="549"/>
      <c r="AD64" s="549"/>
      <c r="AE64" s="549"/>
      <c r="AF64" s="549"/>
      <c r="AG64" s="549"/>
      <c r="AH64" s="549"/>
      <c r="AI64" s="54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</row>
    <row r="65" spans="2:47" x14ac:dyDescent="0.35">
      <c r="B65" s="379"/>
      <c r="C65" s="1097"/>
      <c r="D65" s="1097"/>
      <c r="E65" s="1097"/>
      <c r="F65" s="1097"/>
      <c r="G65" s="1097"/>
      <c r="H65" s="1097"/>
      <c r="I65" s="1097"/>
      <c r="J65" s="1097"/>
      <c r="K65" s="1097"/>
      <c r="L65" s="549"/>
      <c r="M65" s="549"/>
      <c r="N65" s="549"/>
      <c r="O65" s="549"/>
      <c r="P65" s="549"/>
      <c r="Q65" s="549"/>
      <c r="R65" s="549"/>
      <c r="S65" s="549"/>
      <c r="T65" s="549"/>
      <c r="U65" s="548"/>
      <c r="V65" s="548"/>
      <c r="W65" s="549"/>
      <c r="X65" s="969"/>
      <c r="Y65" s="969"/>
      <c r="Z65" s="969"/>
      <c r="AA65" s="969"/>
      <c r="AB65" s="549"/>
      <c r="AC65" s="549"/>
      <c r="AD65" s="549"/>
      <c r="AE65" s="549"/>
      <c r="AF65" s="549"/>
      <c r="AG65" s="549"/>
      <c r="AH65" s="549"/>
      <c r="AI65" s="54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</row>
    <row r="67" spans="2:47" ht="15" thickBot="1" x14ac:dyDescent="0.4"/>
    <row r="68" spans="2:47" ht="18.5" x14ac:dyDescent="0.45">
      <c r="C68" s="1080">
        <v>2015</v>
      </c>
      <c r="D68" s="1048"/>
      <c r="E68" s="1081">
        <v>2016</v>
      </c>
      <c r="F68" s="1082"/>
      <c r="G68" s="1080">
        <v>2017</v>
      </c>
      <c r="H68" s="1048"/>
      <c r="I68" s="1081">
        <v>2018</v>
      </c>
      <c r="J68" s="1082"/>
      <c r="K68" s="1080">
        <v>2019</v>
      </c>
      <c r="L68" s="1048"/>
      <c r="M68" s="1080">
        <v>2020</v>
      </c>
      <c r="N68" s="1048"/>
      <c r="O68" s="1080">
        <v>2021</v>
      </c>
      <c r="P68" s="1048"/>
    </row>
    <row r="69" spans="2:47" ht="15.5" x14ac:dyDescent="0.35">
      <c r="C69" s="86" t="s">
        <v>3</v>
      </c>
      <c r="D69" s="300" t="s">
        <v>4</v>
      </c>
      <c r="E69" s="307" t="s">
        <v>3</v>
      </c>
      <c r="F69" s="308" t="s">
        <v>4</v>
      </c>
      <c r="G69" s="307" t="s">
        <v>3</v>
      </c>
      <c r="H69" s="308" t="s">
        <v>4</v>
      </c>
      <c r="I69" s="307" t="s">
        <v>3</v>
      </c>
      <c r="J69" s="308" t="s">
        <v>4</v>
      </c>
      <c r="K69" s="307" t="s">
        <v>3</v>
      </c>
      <c r="L69" s="308" t="s">
        <v>4</v>
      </c>
      <c r="M69" s="307" t="s">
        <v>3</v>
      </c>
      <c r="N69" s="308" t="s">
        <v>4</v>
      </c>
      <c r="O69" s="307" t="s">
        <v>3</v>
      </c>
      <c r="P69" s="308" t="s">
        <v>4</v>
      </c>
    </row>
    <row r="70" spans="2:47" ht="15.5" x14ac:dyDescent="0.35">
      <c r="B70" s="982" t="s">
        <v>387</v>
      </c>
      <c r="C70" s="55">
        <v>19232</v>
      </c>
      <c r="D70" s="968">
        <f>C70/$C$78</f>
        <v>2.0234157344982281E-2</v>
      </c>
      <c r="E70" s="55">
        <v>22898</v>
      </c>
      <c r="F70" s="968">
        <f>E70/$E$78</f>
        <v>2.3775086724347919E-2</v>
      </c>
      <c r="G70" s="55">
        <v>21449</v>
      </c>
      <c r="H70" s="968">
        <f>G70/$G$78</f>
        <v>2.140157411176832E-2</v>
      </c>
      <c r="I70" s="55">
        <v>21749</v>
      </c>
      <c r="J70" s="968">
        <f>I70/$I$78</f>
        <v>2.1083254085734755E-2</v>
      </c>
      <c r="K70" s="55">
        <v>21768</v>
      </c>
      <c r="L70" s="968">
        <f>K70/$K$78</f>
        <v>2.1005966551414342E-2</v>
      </c>
      <c r="M70" s="55">
        <v>14798</v>
      </c>
      <c r="N70" s="968">
        <f>M70/$M$78</f>
        <v>1.4510005412571286E-2</v>
      </c>
      <c r="O70" s="55">
        <v>20973</v>
      </c>
      <c r="P70" s="968">
        <f>O70/$O$78</f>
        <v>1.9618884942391217E-2</v>
      </c>
    </row>
    <row r="71" spans="2:47" ht="15.5" x14ac:dyDescent="0.35">
      <c r="B71" s="983" t="s">
        <v>384</v>
      </c>
      <c r="C71" s="151">
        <v>45609</v>
      </c>
      <c r="D71" s="981">
        <f t="shared" ref="D71:D77" si="7">C71/$C$78</f>
        <v>4.7985632401585737E-2</v>
      </c>
      <c r="E71" s="151">
        <v>43924</v>
      </c>
      <c r="F71" s="981">
        <f t="shared" ref="F71:F77" si="8">E71/$E$78</f>
        <v>4.5606468219069697E-2</v>
      </c>
      <c r="G71" s="151">
        <v>47406</v>
      </c>
      <c r="H71" s="981">
        <f t="shared" ref="H71:H77" si="9">G71/$G$78</f>
        <v>4.7301180583826243E-2</v>
      </c>
      <c r="I71" s="151">
        <v>45819</v>
      </c>
      <c r="J71" s="981">
        <f t="shared" ref="J71:J77" si="10">I71/$I$78</f>
        <v>4.4416461398422029E-2</v>
      </c>
      <c r="K71" s="151">
        <v>42798</v>
      </c>
      <c r="L71" s="981">
        <f t="shared" ref="L71:L77" si="11">K71/$K$78</f>
        <v>4.1299768305192532E-2</v>
      </c>
      <c r="M71" s="151">
        <v>41664</v>
      </c>
      <c r="N71" s="981">
        <f t="shared" ref="N71:N77" si="12">M71/$M$78</f>
        <v>4.0853146743436278E-2</v>
      </c>
      <c r="O71" s="151">
        <v>36479</v>
      </c>
      <c r="P71" s="981">
        <f t="shared" ref="P71:P77" si="13">O71/$O$78</f>
        <v>3.4123744996590336E-2</v>
      </c>
    </row>
    <row r="72" spans="2:47" ht="15.5" x14ac:dyDescent="0.35">
      <c r="B72" s="982" t="s">
        <v>388</v>
      </c>
      <c r="C72" s="55">
        <v>96215</v>
      </c>
      <c r="D72" s="968">
        <f t="shared" si="7"/>
        <v>0.10122865271149492</v>
      </c>
      <c r="E72" s="55">
        <v>89882</v>
      </c>
      <c r="F72" s="968">
        <f t="shared" si="8"/>
        <v>9.3324846928021649E-2</v>
      </c>
      <c r="G72" s="55">
        <v>91209</v>
      </c>
      <c r="H72" s="968">
        <f t="shared" si="9"/>
        <v>9.1007327761680121E-2</v>
      </c>
      <c r="I72" s="55">
        <v>101435</v>
      </c>
      <c r="J72" s="968">
        <f t="shared" si="10"/>
        <v>9.8330032561796163E-2</v>
      </c>
      <c r="K72" s="55">
        <v>92594</v>
      </c>
      <c r="L72" s="968">
        <f t="shared" si="11"/>
        <v>8.9352557279569075E-2</v>
      </c>
      <c r="M72" s="55">
        <v>79234</v>
      </c>
      <c r="N72" s="968">
        <f t="shared" si="12"/>
        <v>7.7691969783732481E-2</v>
      </c>
      <c r="O72" s="55">
        <v>85014</v>
      </c>
      <c r="P72" s="968">
        <f t="shared" si="13"/>
        <v>7.9525098197322591E-2</v>
      </c>
    </row>
    <row r="73" spans="2:47" ht="15.5" x14ac:dyDescent="0.35">
      <c r="B73" s="983" t="s">
        <v>389</v>
      </c>
      <c r="C73" s="151">
        <v>140775</v>
      </c>
      <c r="D73" s="981">
        <f t="shared" si="7"/>
        <v>0.14811062293260613</v>
      </c>
      <c r="E73" s="151">
        <v>140030</v>
      </c>
      <c r="F73" s="981">
        <f t="shared" si="8"/>
        <v>0.145393719713968</v>
      </c>
      <c r="G73" s="151">
        <v>144023</v>
      </c>
      <c r="H73" s="981">
        <f t="shared" si="9"/>
        <v>0.14370455071561419</v>
      </c>
      <c r="I73" s="151">
        <v>146658</v>
      </c>
      <c r="J73" s="981">
        <f t="shared" si="10"/>
        <v>0.14216873776751518</v>
      </c>
      <c r="K73" s="151">
        <v>143860</v>
      </c>
      <c r="L73" s="981">
        <f t="shared" si="11"/>
        <v>0.13882388589151357</v>
      </c>
      <c r="M73" s="151">
        <v>140723</v>
      </c>
      <c r="N73" s="981">
        <f t="shared" si="12"/>
        <v>0.13798428785466069</v>
      </c>
      <c r="O73" s="151">
        <v>137940</v>
      </c>
      <c r="P73" s="981">
        <f t="shared" si="13"/>
        <v>0.12903394788315664</v>
      </c>
    </row>
    <row r="74" spans="2:47" ht="15.5" x14ac:dyDescent="0.35">
      <c r="B74" s="982" t="s">
        <v>390</v>
      </c>
      <c r="C74" s="55">
        <v>173014</v>
      </c>
      <c r="D74" s="968">
        <f t="shared" si="7"/>
        <v>0.18202956005016455</v>
      </c>
      <c r="E74" s="55">
        <v>171187</v>
      </c>
      <c r="F74" s="968">
        <f t="shared" si="8"/>
        <v>0.17774415979915045</v>
      </c>
      <c r="G74" s="55">
        <v>179776</v>
      </c>
      <c r="H74" s="968">
        <f t="shared" si="9"/>
        <v>0.1793784972500938</v>
      </c>
      <c r="I74" s="55">
        <v>185519</v>
      </c>
      <c r="J74" s="968">
        <f t="shared" si="10"/>
        <v>0.17984018643300501</v>
      </c>
      <c r="K74" s="55">
        <v>187299</v>
      </c>
      <c r="L74" s="968">
        <f t="shared" si="11"/>
        <v>0.18074221467812177</v>
      </c>
      <c r="M74" s="55">
        <v>187027</v>
      </c>
      <c r="N74" s="968">
        <f t="shared" si="12"/>
        <v>0.18338713220009256</v>
      </c>
      <c r="O74" s="55">
        <v>188638</v>
      </c>
      <c r="P74" s="968">
        <f t="shared" si="13"/>
        <v>0.17645864767857694</v>
      </c>
    </row>
    <row r="75" spans="2:47" ht="15.5" x14ac:dyDescent="0.35">
      <c r="B75" s="983" t="s">
        <v>385</v>
      </c>
      <c r="C75" s="151">
        <v>270586</v>
      </c>
      <c r="D75" s="981">
        <f t="shared" si="7"/>
        <v>0.28468592446700164</v>
      </c>
      <c r="E75" s="151">
        <v>283021</v>
      </c>
      <c r="F75" s="981">
        <f t="shared" si="8"/>
        <v>0.29386185779595042</v>
      </c>
      <c r="G75" s="151">
        <v>297187</v>
      </c>
      <c r="H75" s="981">
        <f t="shared" si="9"/>
        <v>0.29652988976428235</v>
      </c>
      <c r="I75" s="151">
        <v>310411</v>
      </c>
      <c r="J75" s="981">
        <f t="shared" si="10"/>
        <v>0.30090919049183917</v>
      </c>
      <c r="K75" s="151">
        <v>325674</v>
      </c>
      <c r="L75" s="981">
        <f t="shared" si="11"/>
        <v>0.31427311423490051</v>
      </c>
      <c r="M75" s="151">
        <v>333443</v>
      </c>
      <c r="N75" s="981">
        <f t="shared" si="12"/>
        <v>0.32695362446168447</v>
      </c>
      <c r="O75" s="151">
        <v>360559</v>
      </c>
      <c r="P75" s="981">
        <f t="shared" si="13"/>
        <v>0.33727962313181875</v>
      </c>
    </row>
    <row r="76" spans="2:47" ht="15.5" x14ac:dyDescent="0.35">
      <c r="B76" s="982" t="s">
        <v>386</v>
      </c>
      <c r="C76" s="55">
        <v>203030</v>
      </c>
      <c r="D76" s="968">
        <f t="shared" si="7"/>
        <v>0.2136096592009023</v>
      </c>
      <c r="E76" s="55">
        <v>210443</v>
      </c>
      <c r="F76" s="968">
        <f t="shared" si="8"/>
        <v>0.21850382459306267</v>
      </c>
      <c r="G76" s="55">
        <v>220084</v>
      </c>
      <c r="H76" s="968">
        <f t="shared" si="9"/>
        <v>0.21959737222315348</v>
      </c>
      <c r="I76" s="55">
        <v>218955</v>
      </c>
      <c r="J76" s="968">
        <f t="shared" si="10"/>
        <v>0.21225269659947826</v>
      </c>
      <c r="K76" s="55">
        <v>221341</v>
      </c>
      <c r="L76" s="968">
        <f t="shared" si="11"/>
        <v>0.21359250470675312</v>
      </c>
      <c r="M76" s="55">
        <v>221667</v>
      </c>
      <c r="N76" s="968">
        <f t="shared" si="12"/>
        <v>0.21735297809085274</v>
      </c>
      <c r="O76" s="55">
        <v>238514</v>
      </c>
      <c r="P76" s="968">
        <f t="shared" si="13"/>
        <v>0.22311441964189666</v>
      </c>
    </row>
    <row r="77" spans="2:47" ht="15.5" x14ac:dyDescent="0.35">
      <c r="B77" s="983" t="s">
        <v>53</v>
      </c>
      <c r="C77" s="151">
        <v>2011</v>
      </c>
      <c r="D77" s="981">
        <f t="shared" si="7"/>
        <v>2.1157908912624464E-3</v>
      </c>
      <c r="E77" s="151">
        <v>1724</v>
      </c>
      <c r="F77" s="981">
        <f t="shared" si="8"/>
        <v>1.7900362264291997E-3</v>
      </c>
      <c r="G77" s="151">
        <v>1082</v>
      </c>
      <c r="H77" s="981">
        <f t="shared" si="9"/>
        <v>1.0796075895814874E-3</v>
      </c>
      <c r="I77" s="151">
        <v>1031</v>
      </c>
      <c r="J77" s="981">
        <f t="shared" si="10"/>
        <v>9.9944066220941327E-4</v>
      </c>
      <c r="K77" s="151">
        <v>943</v>
      </c>
      <c r="L77" s="981">
        <f t="shared" si="11"/>
        <v>9.099883525350847E-4</v>
      </c>
      <c r="M77" s="151">
        <v>1292</v>
      </c>
      <c r="N77" s="981">
        <f t="shared" si="12"/>
        <v>1.2668554529694622E-3</v>
      </c>
      <c r="O77" s="151">
        <v>904</v>
      </c>
      <c r="P77" s="981">
        <f t="shared" si="13"/>
        <v>8.4563352824687261E-4</v>
      </c>
    </row>
    <row r="78" spans="2:47" x14ac:dyDescent="0.35">
      <c r="B78" s="984" t="s">
        <v>23</v>
      </c>
      <c r="C78" s="985">
        <v>950472</v>
      </c>
      <c r="D78" s="986">
        <f>SUM(D70:D77)</f>
        <v>0.99999999999999989</v>
      </c>
      <c r="E78" s="985">
        <v>963109</v>
      </c>
      <c r="F78" s="986">
        <f>SUM(F70:F77)</f>
        <v>1</v>
      </c>
      <c r="G78" s="985">
        <v>1002216</v>
      </c>
      <c r="H78" s="986">
        <f>SUM(H70:H77)</f>
        <v>0.99999999999999989</v>
      </c>
      <c r="I78" s="985">
        <v>1031577</v>
      </c>
      <c r="J78" s="986">
        <f>SUM(J70:J77)</f>
        <v>1</v>
      </c>
      <c r="K78" s="985">
        <v>1036277</v>
      </c>
      <c r="L78" s="986">
        <f>SUM(L70:L77)</f>
        <v>0.99999999999999989</v>
      </c>
      <c r="M78" s="985">
        <v>1019848</v>
      </c>
      <c r="N78" s="986">
        <f>SUM(N70:N77)</f>
        <v>1</v>
      </c>
      <c r="O78" s="985">
        <v>1069021</v>
      </c>
      <c r="P78" s="986">
        <f>SUM(P70:P77)</f>
        <v>0.99999999999999989</v>
      </c>
    </row>
    <row r="82" spans="2:47" x14ac:dyDescent="0.35">
      <c r="B82" s="379"/>
      <c r="C82" s="1097" t="s">
        <v>703</v>
      </c>
      <c r="D82" s="1097"/>
      <c r="E82" s="1097"/>
      <c r="F82" s="1097"/>
      <c r="G82" s="1097"/>
      <c r="H82" s="1097"/>
      <c r="I82" s="1097"/>
      <c r="J82" s="1097"/>
      <c r="K82" s="1097"/>
      <c r="L82" s="549"/>
      <c r="M82" s="549"/>
      <c r="N82" s="549"/>
      <c r="O82" s="549"/>
      <c r="P82" s="549"/>
      <c r="Q82" s="549"/>
      <c r="R82" s="549"/>
      <c r="S82" s="549"/>
      <c r="T82" s="549"/>
      <c r="U82" s="548"/>
      <c r="V82" s="548"/>
      <c r="W82" s="549"/>
      <c r="X82" s="1096"/>
      <c r="Y82" s="1096"/>
      <c r="Z82" s="1096"/>
      <c r="AA82" s="1096"/>
      <c r="AB82" s="549"/>
      <c r="AC82" s="549"/>
      <c r="AD82" s="549"/>
      <c r="AE82" s="549"/>
      <c r="AF82" s="549"/>
      <c r="AG82" s="549"/>
      <c r="AH82" s="549"/>
      <c r="AI82" s="54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</row>
    <row r="83" spans="2:47" x14ac:dyDescent="0.35">
      <c r="B83" s="379"/>
      <c r="C83" s="1097"/>
      <c r="D83" s="1097"/>
      <c r="E83" s="1097"/>
      <c r="F83" s="1097"/>
      <c r="G83" s="1097"/>
      <c r="H83" s="1097"/>
      <c r="I83" s="1097"/>
      <c r="J83" s="1097"/>
      <c r="K83" s="1097"/>
      <c r="L83" s="549"/>
      <c r="M83" s="549"/>
      <c r="N83" s="549"/>
      <c r="O83" s="549"/>
      <c r="P83" s="549"/>
      <c r="Q83" s="549"/>
      <c r="R83" s="549"/>
      <c r="S83" s="549"/>
      <c r="T83" s="549"/>
      <c r="U83" s="548"/>
      <c r="V83" s="548"/>
      <c r="W83" s="549"/>
      <c r="X83" s="969"/>
      <c r="Y83" s="969"/>
      <c r="Z83" s="969"/>
      <c r="AA83" s="969"/>
      <c r="AB83" s="549"/>
      <c r="AC83" s="549"/>
      <c r="AD83" s="549"/>
      <c r="AE83" s="549"/>
      <c r="AF83" s="549"/>
      <c r="AG83" s="549"/>
      <c r="AH83" s="549"/>
      <c r="AI83" s="549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79"/>
      <c r="AU83" s="379"/>
    </row>
    <row r="85" spans="2:47" ht="15" thickBot="1" x14ac:dyDescent="0.4"/>
    <row r="86" spans="2:47" ht="18.5" x14ac:dyDescent="0.45">
      <c r="C86" s="1080">
        <v>2015</v>
      </c>
      <c r="D86" s="1048"/>
      <c r="E86" s="1081">
        <v>2016</v>
      </c>
      <c r="F86" s="1082"/>
      <c r="G86" s="1080">
        <v>2017</v>
      </c>
      <c r="H86" s="1048"/>
      <c r="I86" s="1081">
        <v>2018</v>
      </c>
      <c r="J86" s="1082"/>
      <c r="K86" s="1080">
        <v>2019</v>
      </c>
      <c r="L86" s="1048"/>
      <c r="M86" s="1080">
        <v>2020</v>
      </c>
      <c r="N86" s="1048"/>
      <c r="O86" s="1080">
        <v>2021</v>
      </c>
      <c r="P86" s="1048"/>
    </row>
    <row r="87" spans="2:47" ht="16" thickBot="1" x14ac:dyDescent="0.4">
      <c r="C87" s="86" t="s">
        <v>3</v>
      </c>
      <c r="D87" s="300" t="s">
        <v>4</v>
      </c>
      <c r="E87" s="307" t="s">
        <v>3</v>
      </c>
      <c r="F87" s="308" t="s">
        <v>4</v>
      </c>
      <c r="G87" s="307" t="s">
        <v>3</v>
      </c>
      <c r="H87" s="308" t="s">
        <v>4</v>
      </c>
      <c r="I87" s="307" t="s">
        <v>3</v>
      </c>
      <c r="J87" s="308" t="s">
        <v>4</v>
      </c>
      <c r="K87" s="307" t="s">
        <v>3</v>
      </c>
      <c r="L87" s="308" t="s">
        <v>4</v>
      </c>
      <c r="M87" s="307" t="s">
        <v>3</v>
      </c>
      <c r="N87" s="308" t="s">
        <v>4</v>
      </c>
      <c r="O87" s="307" t="s">
        <v>3</v>
      </c>
      <c r="P87" s="308" t="s">
        <v>4</v>
      </c>
    </row>
    <row r="88" spans="2:47" ht="15.5" x14ac:dyDescent="0.35">
      <c r="B88" s="991" t="s">
        <v>683</v>
      </c>
      <c r="C88" s="336">
        <v>22981</v>
      </c>
      <c r="D88" s="443">
        <f>C88/$C$99</f>
        <v>2.4178513412283581E-2</v>
      </c>
      <c r="E88" s="336">
        <v>23635</v>
      </c>
      <c r="F88" s="443">
        <f>E88/$E$99</f>
        <v>2.4540316828105646E-2</v>
      </c>
      <c r="G88" s="336">
        <v>22066</v>
      </c>
      <c r="H88" s="443">
        <f>G88/$G$99</f>
        <v>2.2017209862943716E-2</v>
      </c>
      <c r="I88" s="336">
        <v>21967</v>
      </c>
      <c r="J88" s="443">
        <f>I88/$I$99</f>
        <v>2.1294581015280489E-2</v>
      </c>
      <c r="K88" s="336">
        <v>21845</v>
      </c>
      <c r="L88" s="443">
        <f>K88/$K$99</f>
        <v>2.1080271008620283E-2</v>
      </c>
      <c r="M88" s="336">
        <v>21758</v>
      </c>
      <c r="N88" s="443">
        <f>M88/$M$99</f>
        <v>2.1334551815564672E-2</v>
      </c>
      <c r="O88" s="336">
        <v>22891</v>
      </c>
      <c r="P88" s="443">
        <f>O88/$O$99</f>
        <v>2.141304988395925E-2</v>
      </c>
    </row>
    <row r="89" spans="2:47" ht="15.5" x14ac:dyDescent="0.35">
      <c r="B89" s="992" t="s">
        <v>684</v>
      </c>
      <c r="C89" s="436">
        <v>41436</v>
      </c>
      <c r="D89" s="448">
        <f t="shared" ref="D89:D98" si="14">C89/$C$99</f>
        <v>4.3595182183167942E-2</v>
      </c>
      <c r="E89" s="436">
        <v>43314</v>
      </c>
      <c r="F89" s="448">
        <f t="shared" ref="F89:F98" si="15">E89/$E$99</f>
        <v>4.4973102732920156E-2</v>
      </c>
      <c r="G89" s="436">
        <v>44416</v>
      </c>
      <c r="H89" s="448">
        <f t="shared" ref="H89:H98" si="16">G89/$G$99</f>
        <v>4.4317791773430079E-2</v>
      </c>
      <c r="I89" s="436">
        <v>45135</v>
      </c>
      <c r="J89" s="448">
        <f t="shared" ref="J89:J98" si="17">I89/$I$99</f>
        <v>4.3753398922232657E-2</v>
      </c>
      <c r="K89" s="436">
        <v>45838</v>
      </c>
      <c r="L89" s="448">
        <f t="shared" ref="L89:L98" si="18">K89/$K$99</f>
        <v>4.4233346875401078E-2</v>
      </c>
      <c r="M89" s="436">
        <v>44140</v>
      </c>
      <c r="N89" s="448">
        <f t="shared" ref="N89:N98" si="19">M89/$M$99</f>
        <v>4.328095951553565E-2</v>
      </c>
      <c r="O89" s="436">
        <v>46912</v>
      </c>
      <c r="P89" s="448">
        <f t="shared" ref="P89:P98" si="20">O89/$O$99</f>
        <v>4.3883141678227086E-2</v>
      </c>
    </row>
    <row r="90" spans="2:47" ht="15.5" x14ac:dyDescent="0.35">
      <c r="B90" s="993" t="s">
        <v>685</v>
      </c>
      <c r="C90" s="17">
        <v>36347</v>
      </c>
      <c r="D90" s="972">
        <f t="shared" si="14"/>
        <v>3.8241000260922996E-2</v>
      </c>
      <c r="E90" s="17">
        <v>37396</v>
      </c>
      <c r="F90" s="972">
        <f t="shared" si="15"/>
        <v>3.8828419213193938E-2</v>
      </c>
      <c r="G90" s="17">
        <v>37530</v>
      </c>
      <c r="H90" s="972">
        <f t="shared" si="16"/>
        <v>3.7447017409420726E-2</v>
      </c>
      <c r="I90" s="17">
        <v>37429</v>
      </c>
      <c r="J90" s="972">
        <f t="shared" si="17"/>
        <v>3.628328277966647E-2</v>
      </c>
      <c r="K90" s="17">
        <v>37001</v>
      </c>
      <c r="L90" s="972">
        <f t="shared" si="18"/>
        <v>3.5705704169831036E-2</v>
      </c>
      <c r="M90" s="17">
        <v>35414</v>
      </c>
      <c r="N90" s="972">
        <f t="shared" si="19"/>
        <v>3.472478251661032E-2</v>
      </c>
      <c r="O90" s="17">
        <v>36699</v>
      </c>
      <c r="P90" s="972">
        <f t="shared" si="20"/>
        <v>3.4329540766738914E-2</v>
      </c>
    </row>
    <row r="91" spans="2:47" ht="15.5" x14ac:dyDescent="0.35">
      <c r="B91" s="992" t="s">
        <v>686</v>
      </c>
      <c r="C91" s="436">
        <v>125745</v>
      </c>
      <c r="D91" s="448">
        <f t="shared" si="14"/>
        <v>0.13229742696260385</v>
      </c>
      <c r="E91" s="436">
        <v>129395</v>
      </c>
      <c r="F91" s="448">
        <f t="shared" si="15"/>
        <v>0.13435135586937719</v>
      </c>
      <c r="G91" s="436">
        <v>130751</v>
      </c>
      <c r="H91" s="448">
        <f t="shared" si="16"/>
        <v>0.13046189643749451</v>
      </c>
      <c r="I91" s="436">
        <v>132627</v>
      </c>
      <c r="J91" s="448">
        <f t="shared" si="17"/>
        <v>0.12856723249936747</v>
      </c>
      <c r="K91" s="436">
        <v>133405</v>
      </c>
      <c r="L91" s="448">
        <f t="shared" si="18"/>
        <v>0.12873488459166807</v>
      </c>
      <c r="M91" s="436">
        <v>132239</v>
      </c>
      <c r="N91" s="448">
        <f t="shared" si="19"/>
        <v>0.12966540111859806</v>
      </c>
      <c r="O91" s="436">
        <v>138600</v>
      </c>
      <c r="P91" s="448">
        <f t="shared" si="20"/>
        <v>0.12965133519360236</v>
      </c>
    </row>
    <row r="92" spans="2:47" ht="15.5" x14ac:dyDescent="0.35">
      <c r="B92" s="993" t="s">
        <v>687</v>
      </c>
      <c r="C92" s="17">
        <v>26198</v>
      </c>
      <c r="D92" s="972">
        <f t="shared" si="14"/>
        <v>2.7563147572995311E-2</v>
      </c>
      <c r="E92" s="17">
        <v>27064</v>
      </c>
      <c r="F92" s="972">
        <f t="shared" si="15"/>
        <v>2.8100661503526601E-2</v>
      </c>
      <c r="G92" s="17">
        <v>27078</v>
      </c>
      <c r="H92" s="972">
        <f t="shared" si="16"/>
        <v>2.7018127828731531E-2</v>
      </c>
      <c r="I92" s="17">
        <v>28504</v>
      </c>
      <c r="J92" s="972">
        <f t="shared" si="17"/>
        <v>2.7631480732897302E-2</v>
      </c>
      <c r="K92" s="17">
        <v>28909</v>
      </c>
      <c r="L92" s="972">
        <f t="shared" si="18"/>
        <v>2.7896981212552241E-2</v>
      </c>
      <c r="M92" s="17">
        <v>28965</v>
      </c>
      <c r="N92" s="972">
        <f t="shared" si="19"/>
        <v>2.8401291172802223E-2</v>
      </c>
      <c r="O92" s="17">
        <v>30163</v>
      </c>
      <c r="P92" s="972">
        <f t="shared" si="20"/>
        <v>2.8215535522688517E-2</v>
      </c>
    </row>
    <row r="93" spans="2:47" ht="15.5" x14ac:dyDescent="0.35">
      <c r="B93" s="992" t="s">
        <v>688</v>
      </c>
      <c r="C93" s="436">
        <v>27161</v>
      </c>
      <c r="D93" s="448">
        <f t="shared" si="14"/>
        <v>2.8576328392630187E-2</v>
      </c>
      <c r="E93" s="436">
        <v>27976</v>
      </c>
      <c r="F93" s="448">
        <f t="shared" si="15"/>
        <v>2.904759482052395E-2</v>
      </c>
      <c r="G93" s="436">
        <v>27027</v>
      </c>
      <c r="H93" s="448">
        <f t="shared" si="16"/>
        <v>2.6967240594841832E-2</v>
      </c>
      <c r="I93" s="436">
        <v>26821</v>
      </c>
      <c r="J93" s="448">
        <f t="shared" si="17"/>
        <v>2.599999806122083E-2</v>
      </c>
      <c r="K93" s="436">
        <v>26856</v>
      </c>
      <c r="L93" s="448">
        <f t="shared" si="18"/>
        <v>2.5915850684710747E-2</v>
      </c>
      <c r="M93" s="436">
        <v>27088</v>
      </c>
      <c r="N93" s="448">
        <f t="shared" si="19"/>
        <v>2.656082082820185E-2</v>
      </c>
      <c r="O93" s="436">
        <v>29022</v>
      </c>
      <c r="P93" s="448">
        <f t="shared" si="20"/>
        <v>2.7148203823872497E-2</v>
      </c>
    </row>
    <row r="94" spans="2:47" ht="15.5" x14ac:dyDescent="0.35">
      <c r="B94" s="993" t="s">
        <v>689</v>
      </c>
      <c r="C94" s="17">
        <v>103941</v>
      </c>
      <c r="D94" s="972">
        <f t="shared" si="14"/>
        <v>0.10935724566320733</v>
      </c>
      <c r="E94" s="17">
        <v>111048</v>
      </c>
      <c r="F94" s="972">
        <f t="shared" si="15"/>
        <v>0.11530159099333513</v>
      </c>
      <c r="G94" s="17">
        <v>113403</v>
      </c>
      <c r="H94" s="972">
        <f t="shared" si="16"/>
        <v>0.11315225460379798</v>
      </c>
      <c r="I94" s="17">
        <v>115591</v>
      </c>
      <c r="J94" s="972">
        <f t="shared" si="17"/>
        <v>0.11205271152807789</v>
      </c>
      <c r="K94" s="17">
        <v>113688</v>
      </c>
      <c r="L94" s="972">
        <f t="shared" si="18"/>
        <v>0.10970811858219376</v>
      </c>
      <c r="M94" s="17">
        <v>110361</v>
      </c>
      <c r="N94" s="972">
        <f t="shared" si="19"/>
        <v>0.10821318470987834</v>
      </c>
      <c r="O94" s="17">
        <v>117094</v>
      </c>
      <c r="P94" s="972">
        <f t="shared" si="20"/>
        <v>0.10953386322626028</v>
      </c>
    </row>
    <row r="95" spans="2:47" ht="15.5" x14ac:dyDescent="0.35">
      <c r="B95" s="992" t="s">
        <v>690</v>
      </c>
      <c r="C95" s="527">
        <v>101138</v>
      </c>
      <c r="D95" s="989">
        <f t="shared" si="14"/>
        <v>0.10640818456514237</v>
      </c>
      <c r="E95" s="527">
        <v>95772</v>
      </c>
      <c r="F95" s="989">
        <f t="shared" si="15"/>
        <v>9.9440457933629531E-2</v>
      </c>
      <c r="G95" s="527">
        <v>112547</v>
      </c>
      <c r="H95" s="989">
        <f t="shared" si="16"/>
        <v>0.11229814730557086</v>
      </c>
      <c r="I95" s="527">
        <v>118190</v>
      </c>
      <c r="J95" s="989">
        <f t="shared" si="17"/>
        <v>0.11457215505968046</v>
      </c>
      <c r="K95" s="527">
        <v>114035</v>
      </c>
      <c r="L95" s="989">
        <f t="shared" si="18"/>
        <v>0.11004297113609585</v>
      </c>
      <c r="M95" s="527">
        <v>112427</v>
      </c>
      <c r="N95" s="989">
        <f t="shared" si="19"/>
        <v>0.11023897678869793</v>
      </c>
      <c r="O95" s="527">
        <v>119150</v>
      </c>
      <c r="P95" s="989">
        <f t="shared" si="20"/>
        <v>0.11145711824183061</v>
      </c>
    </row>
    <row r="96" spans="2:47" ht="15.5" x14ac:dyDescent="0.35">
      <c r="B96" s="993" t="s">
        <v>691</v>
      </c>
      <c r="C96" s="206">
        <v>255544</v>
      </c>
      <c r="D96" s="990">
        <f t="shared" si="14"/>
        <v>0.2688601031908357</v>
      </c>
      <c r="E96" s="206">
        <v>249930</v>
      </c>
      <c r="F96" s="990">
        <f t="shared" si="15"/>
        <v>0.25950333762845118</v>
      </c>
      <c r="G96" s="206">
        <v>264838</v>
      </c>
      <c r="H96" s="990">
        <f t="shared" si="16"/>
        <v>0.26425241664471533</v>
      </c>
      <c r="I96" s="206">
        <v>277059</v>
      </c>
      <c r="J96" s="990">
        <f t="shared" si="17"/>
        <v>0.26857810905051199</v>
      </c>
      <c r="K96" s="206">
        <v>285365</v>
      </c>
      <c r="L96" s="990">
        <f t="shared" si="18"/>
        <v>0.27537521338406623</v>
      </c>
      <c r="M96" s="206">
        <v>283710</v>
      </c>
      <c r="N96" s="990">
        <f t="shared" si="19"/>
        <v>0.27818851436684683</v>
      </c>
      <c r="O96" s="206">
        <v>297795</v>
      </c>
      <c r="P96" s="990">
        <f t="shared" si="20"/>
        <v>0.27856796077906792</v>
      </c>
    </row>
    <row r="97" spans="2:16" ht="15.5" x14ac:dyDescent="0.35">
      <c r="B97" s="992" t="s">
        <v>692</v>
      </c>
      <c r="C97" s="527">
        <v>121290</v>
      </c>
      <c r="D97" s="989">
        <f t="shared" si="14"/>
        <v>0.12761028204933969</v>
      </c>
      <c r="E97" s="527">
        <v>125395</v>
      </c>
      <c r="F97" s="989">
        <f t="shared" si="15"/>
        <v>0.13019813956675724</v>
      </c>
      <c r="G97" s="527">
        <v>125927</v>
      </c>
      <c r="H97" s="989">
        <f t="shared" si="16"/>
        <v>0.12564856278486874</v>
      </c>
      <c r="I97" s="527">
        <v>128535</v>
      </c>
      <c r="J97" s="989">
        <f t="shared" si="17"/>
        <v>0.12460049031725214</v>
      </c>
      <c r="K97" s="527">
        <v>128539</v>
      </c>
      <c r="L97" s="989">
        <f t="shared" si="18"/>
        <v>0.12403922889343294</v>
      </c>
      <c r="M97" s="527">
        <v>125161</v>
      </c>
      <c r="N97" s="989">
        <f t="shared" si="19"/>
        <v>0.12272515119900221</v>
      </c>
      <c r="O97" s="527">
        <v>129971</v>
      </c>
      <c r="P97" s="989">
        <f t="shared" si="20"/>
        <v>0.12157946382718393</v>
      </c>
    </row>
    <row r="98" spans="2:16" ht="16" thickBot="1" x14ac:dyDescent="0.4">
      <c r="B98" s="987" t="s">
        <v>53</v>
      </c>
      <c r="C98" s="206">
        <v>88691</v>
      </c>
      <c r="D98" s="990">
        <f t="shared" si="14"/>
        <v>9.3312585746871027E-2</v>
      </c>
      <c r="E98" s="206">
        <v>92184</v>
      </c>
      <c r="F98" s="990">
        <f t="shared" si="15"/>
        <v>9.5715022910179429E-2</v>
      </c>
      <c r="G98" s="206">
        <v>96633</v>
      </c>
      <c r="H98" s="990">
        <f t="shared" si="16"/>
        <v>9.6419334754184724E-2</v>
      </c>
      <c r="I98" s="206">
        <v>99719</v>
      </c>
      <c r="J98" s="990">
        <f t="shared" si="17"/>
        <v>9.6666560033812313E-2</v>
      </c>
      <c r="K98" s="206">
        <v>100791</v>
      </c>
      <c r="L98" s="990">
        <f t="shared" si="18"/>
        <v>9.7262604496674149E-2</v>
      </c>
      <c r="M98" s="206">
        <v>98585</v>
      </c>
      <c r="N98" s="990">
        <f t="shared" si="19"/>
        <v>9.6666365968261933E-2</v>
      </c>
      <c r="O98" s="206">
        <v>100724</v>
      </c>
      <c r="P98" s="990">
        <f t="shared" si="20"/>
        <v>9.4220787056568583E-2</v>
      </c>
    </row>
    <row r="99" spans="2:16" ht="15" thickBot="1" x14ac:dyDescent="0.4">
      <c r="B99" s="988" t="s">
        <v>23</v>
      </c>
      <c r="C99" s="973">
        <v>950472</v>
      </c>
      <c r="D99" s="974">
        <f>SUM(D88:D98)</f>
        <v>1</v>
      </c>
      <c r="E99" s="973">
        <v>963109</v>
      </c>
      <c r="F99" s="974">
        <f>SUM(F88:F98)</f>
        <v>1.0000000000000002</v>
      </c>
      <c r="G99" s="973">
        <v>1002216</v>
      </c>
      <c r="H99" s="974">
        <f>SUM(H88:H98)</f>
        <v>0.99999999999999989</v>
      </c>
      <c r="I99" s="973">
        <v>1031577</v>
      </c>
      <c r="J99" s="974">
        <f>SUM(J88:J98)</f>
        <v>1</v>
      </c>
      <c r="K99" s="973">
        <v>1036277</v>
      </c>
      <c r="L99" s="974">
        <f>SUM(L88:L98)</f>
        <v>0.99999517503524638</v>
      </c>
      <c r="M99" s="973">
        <v>1019848</v>
      </c>
      <c r="N99" s="974">
        <f>SUM(N88:N98)</f>
        <v>0.99999999999999989</v>
      </c>
      <c r="O99" s="973">
        <v>1069021</v>
      </c>
      <c r="P99" s="974">
        <f>SUM(P88:P98)</f>
        <v>1</v>
      </c>
    </row>
  </sheetData>
  <mergeCells count="46">
    <mergeCell ref="C82:K83"/>
    <mergeCell ref="X82:AA82"/>
    <mergeCell ref="C86:D86"/>
    <mergeCell ref="E86:F86"/>
    <mergeCell ref="G86:H86"/>
    <mergeCell ref="I86:J86"/>
    <mergeCell ref="K86:L86"/>
    <mergeCell ref="M86:N86"/>
    <mergeCell ref="O86:P86"/>
    <mergeCell ref="C64:K65"/>
    <mergeCell ref="X64:AA64"/>
    <mergeCell ref="C68:D68"/>
    <mergeCell ref="E68:F68"/>
    <mergeCell ref="G68:H68"/>
    <mergeCell ref="I68:J68"/>
    <mergeCell ref="K68:L68"/>
    <mergeCell ref="M68:N68"/>
    <mergeCell ref="O68:P68"/>
    <mergeCell ref="O10:P10"/>
    <mergeCell ref="D1:M3"/>
    <mergeCell ref="C10:D10"/>
    <mergeCell ref="E10:F10"/>
    <mergeCell ref="G10:H10"/>
    <mergeCell ref="I10:J10"/>
    <mergeCell ref="K10:L10"/>
    <mergeCell ref="M10:N10"/>
    <mergeCell ref="D5:H5"/>
    <mergeCell ref="D4:U4"/>
    <mergeCell ref="C23:K24"/>
    <mergeCell ref="X23:AA23"/>
    <mergeCell ref="C27:D27"/>
    <mergeCell ref="E27:F27"/>
    <mergeCell ref="G27:H27"/>
    <mergeCell ref="I27:J27"/>
    <mergeCell ref="K27:L27"/>
    <mergeCell ref="M27:N27"/>
    <mergeCell ref="O27:P27"/>
    <mergeCell ref="C40:K41"/>
    <mergeCell ref="X40:AA40"/>
    <mergeCell ref="C44:D44"/>
    <mergeCell ref="E44:F44"/>
    <mergeCell ref="G44:H44"/>
    <mergeCell ref="I44:J44"/>
    <mergeCell ref="K44:L44"/>
    <mergeCell ref="M44:N44"/>
    <mergeCell ref="O44:P44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F3E1-3AE9-4BE6-A758-0CFE15A2914E}">
  <dimension ref="A1:AU2200"/>
  <sheetViews>
    <sheetView showGridLines="0" topLeftCell="A4" zoomScale="80" zoomScaleNormal="80" workbookViewId="0">
      <selection activeCell="O14" sqref="O14"/>
    </sheetView>
  </sheetViews>
  <sheetFormatPr baseColWidth="10" defaultRowHeight="14.5" x14ac:dyDescent="0.35"/>
  <cols>
    <col min="1" max="1" width="6.26953125" customWidth="1"/>
  </cols>
  <sheetData>
    <row r="1" spans="1:47" x14ac:dyDescent="0.35">
      <c r="A1" s="230"/>
      <c r="B1" s="230"/>
      <c r="C1" s="1083" t="s">
        <v>652</v>
      </c>
      <c r="D1" s="1083"/>
      <c r="E1" s="1083"/>
      <c r="F1" s="1083"/>
      <c r="G1" s="1083"/>
      <c r="H1" s="1083"/>
      <c r="I1" s="1083"/>
      <c r="J1" s="1083"/>
      <c r="K1" s="1083"/>
      <c r="L1" s="1083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</row>
    <row r="2" spans="1:47" x14ac:dyDescent="0.35">
      <c r="A2" s="230"/>
      <c r="B2" s="230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</row>
    <row r="3" spans="1:47" x14ac:dyDescent="0.35">
      <c r="A3" s="230"/>
      <c r="B3" s="230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</row>
    <row r="5" spans="1:47" x14ac:dyDescent="0.35">
      <c r="B5" s="957"/>
      <c r="C5" s="957"/>
      <c r="D5" s="957"/>
      <c r="E5" s="957"/>
      <c r="F5" s="957"/>
      <c r="G5" s="957"/>
      <c r="H5" s="957"/>
      <c r="I5" s="957"/>
      <c r="J5" s="957"/>
      <c r="K5" s="957"/>
      <c r="L5" s="957"/>
      <c r="N5" s="957"/>
      <c r="O5" s="957"/>
      <c r="P5" s="957"/>
      <c r="Q5" s="957"/>
      <c r="R5" s="957"/>
      <c r="S5" s="957"/>
      <c r="T5" s="957"/>
    </row>
    <row r="6" spans="1:47" ht="14.5" customHeight="1" x14ac:dyDescent="0.35">
      <c r="B6" s="1176" t="s">
        <v>653</v>
      </c>
      <c r="C6" s="1176"/>
      <c r="D6" s="1176"/>
      <c r="G6" s="957"/>
      <c r="H6" s="1176" t="s">
        <v>654</v>
      </c>
      <c r="I6" s="1176"/>
      <c r="J6" s="1176"/>
      <c r="K6" s="1176"/>
      <c r="L6" s="1176"/>
      <c r="M6" s="957"/>
      <c r="N6" s="957"/>
      <c r="O6" s="957"/>
    </row>
    <row r="7" spans="1:47" x14ac:dyDescent="0.35">
      <c r="B7" s="1176"/>
      <c r="C7" s="1176"/>
      <c r="D7" s="1176"/>
      <c r="G7" s="957"/>
      <c r="H7" s="1176"/>
      <c r="I7" s="1176"/>
      <c r="J7" s="1176"/>
      <c r="K7" s="1176"/>
      <c r="L7" s="1176"/>
      <c r="M7" s="957"/>
      <c r="N7" s="957"/>
      <c r="O7" s="957"/>
    </row>
    <row r="8" spans="1:47" x14ac:dyDescent="0.35">
      <c r="B8" s="957"/>
      <c r="C8" s="957"/>
      <c r="D8" s="957"/>
      <c r="E8" s="957"/>
      <c r="F8" s="957"/>
      <c r="G8" s="957"/>
      <c r="H8" s="1177" t="s">
        <v>711</v>
      </c>
      <c r="I8" s="1177"/>
      <c r="J8" s="1177"/>
      <c r="K8" s="1177"/>
      <c r="L8" s="1177"/>
      <c r="M8" s="957"/>
      <c r="N8" s="957"/>
      <c r="O8" s="957"/>
    </row>
    <row r="9" spans="1:47" x14ac:dyDescent="0.35">
      <c r="B9" s="957"/>
      <c r="C9" s="957"/>
      <c r="D9" s="957"/>
      <c r="E9" s="957"/>
      <c r="F9" s="957"/>
      <c r="G9" s="957"/>
      <c r="H9" s="957"/>
      <c r="I9" s="957"/>
      <c r="J9" s="957"/>
      <c r="K9" s="957"/>
      <c r="L9" s="957"/>
      <c r="M9" s="957"/>
      <c r="N9" s="957"/>
      <c r="O9" s="957"/>
    </row>
    <row r="10" spans="1:47" x14ac:dyDescent="0.35">
      <c r="B10" s="957"/>
      <c r="C10" s="957"/>
      <c r="D10" s="957"/>
      <c r="E10" s="957"/>
      <c r="F10" s="957"/>
      <c r="G10" s="957"/>
      <c r="H10" s="957"/>
      <c r="I10" s="957"/>
      <c r="J10" s="957"/>
      <c r="K10" s="957"/>
      <c r="L10" s="957"/>
      <c r="M10" s="957"/>
      <c r="N10" s="957"/>
      <c r="O10" s="957"/>
    </row>
    <row r="11" spans="1:47" x14ac:dyDescent="0.35">
      <c r="B11" s="957"/>
      <c r="D11" s="957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</row>
    <row r="12" spans="1:47" x14ac:dyDescent="0.35">
      <c r="B12" s="957"/>
      <c r="D12" s="957"/>
      <c r="E12" s="957"/>
      <c r="F12" s="957"/>
      <c r="G12" s="957"/>
      <c r="H12" s="957"/>
      <c r="I12" s="957"/>
      <c r="J12" s="957"/>
      <c r="K12" s="957"/>
      <c r="L12" s="957"/>
      <c r="M12" s="957"/>
      <c r="N12" s="957"/>
      <c r="O12" s="957"/>
    </row>
    <row r="13" spans="1:47" x14ac:dyDescent="0.35">
      <c r="B13" s="957"/>
      <c r="D13" s="957"/>
      <c r="E13" s="957"/>
      <c r="F13" s="957"/>
      <c r="G13" s="957"/>
      <c r="H13" s="957"/>
      <c r="I13" s="957"/>
      <c r="J13" s="957"/>
      <c r="K13" s="957"/>
      <c r="L13" s="957"/>
      <c r="M13" s="957"/>
      <c r="N13" s="957"/>
      <c r="O13" s="957"/>
    </row>
    <row r="14" spans="1:47" x14ac:dyDescent="0.35">
      <c r="B14" s="957"/>
      <c r="C14" s="957"/>
      <c r="D14" s="957"/>
      <c r="E14" s="957"/>
      <c r="F14" s="957"/>
      <c r="G14" s="957"/>
      <c r="H14" s="957"/>
      <c r="I14" s="957"/>
      <c r="J14" s="957"/>
      <c r="K14" s="957"/>
      <c r="L14" s="957"/>
      <c r="M14" s="957"/>
      <c r="N14" s="957"/>
      <c r="O14" s="957"/>
    </row>
    <row r="15" spans="1:47" x14ac:dyDescent="0.35">
      <c r="B15" s="957"/>
      <c r="C15" s="957"/>
      <c r="D15" s="957"/>
      <c r="E15" s="957"/>
      <c r="F15" s="957"/>
      <c r="G15" s="957"/>
      <c r="H15" s="957"/>
      <c r="I15" s="957"/>
      <c r="J15" s="957"/>
      <c r="K15" s="957"/>
      <c r="L15" s="957"/>
      <c r="M15" s="957"/>
      <c r="N15" s="957"/>
      <c r="O15" s="957"/>
    </row>
    <row r="16" spans="1:47" x14ac:dyDescent="0.35">
      <c r="B16" s="957"/>
      <c r="C16" s="957"/>
      <c r="D16" s="957"/>
      <c r="E16" s="957"/>
      <c r="F16" s="957"/>
      <c r="G16" s="957"/>
      <c r="H16" s="957"/>
      <c r="I16" s="957"/>
      <c r="J16" s="957"/>
      <c r="K16" s="957"/>
      <c r="L16" s="957"/>
      <c r="M16" s="957"/>
      <c r="N16" s="957"/>
      <c r="O16" s="957"/>
    </row>
    <row r="17" spans="2:20" x14ac:dyDescent="0.35"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</row>
    <row r="18" spans="2:20" x14ac:dyDescent="0.35">
      <c r="B18" s="957"/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957"/>
    </row>
    <row r="19" spans="2:20" x14ac:dyDescent="0.35">
      <c r="B19" s="957"/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957"/>
    </row>
    <row r="20" spans="2:20" x14ac:dyDescent="0.35">
      <c r="B20" s="957"/>
      <c r="C20" s="957"/>
      <c r="D20" s="957"/>
      <c r="E20" s="957"/>
      <c r="F20" s="957"/>
      <c r="G20" s="957"/>
      <c r="H20" s="957"/>
      <c r="I20" s="957"/>
      <c r="J20" s="957"/>
      <c r="K20" s="957"/>
      <c r="L20" s="957"/>
      <c r="M20" s="957"/>
      <c r="N20" s="957"/>
      <c r="O20" s="957"/>
    </row>
    <row r="21" spans="2:20" x14ac:dyDescent="0.35"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  <c r="M21" s="957"/>
      <c r="N21" s="957"/>
      <c r="O21" s="957"/>
    </row>
    <row r="22" spans="2:20" x14ac:dyDescent="0.35">
      <c r="B22" s="957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</row>
    <row r="23" spans="2:20" x14ac:dyDescent="0.35">
      <c r="B23" s="957"/>
      <c r="C23" s="957"/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957"/>
    </row>
    <row r="24" spans="2:20" x14ac:dyDescent="0.35"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</row>
    <row r="25" spans="2:20" x14ac:dyDescent="0.35">
      <c r="B25" s="957"/>
      <c r="C25" s="957"/>
      <c r="D25" s="957"/>
      <c r="E25" s="957"/>
      <c r="F25" s="957"/>
      <c r="G25" s="957"/>
      <c r="H25" s="957"/>
      <c r="I25" s="957"/>
      <c r="J25" s="957"/>
      <c r="K25" s="957"/>
      <c r="L25" s="957"/>
      <c r="M25" s="957"/>
      <c r="N25" s="957"/>
      <c r="O25" s="957"/>
    </row>
    <row r="26" spans="2:20" x14ac:dyDescent="0.35">
      <c r="B26" s="957"/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</row>
    <row r="27" spans="2:20" x14ac:dyDescent="0.35">
      <c r="B27" s="957"/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</row>
    <row r="28" spans="2:20" x14ac:dyDescent="0.35">
      <c r="B28" s="957"/>
      <c r="C28" s="957"/>
      <c r="D28" s="957"/>
      <c r="E28" s="957"/>
      <c r="F28" s="957"/>
      <c r="G28" s="957"/>
      <c r="H28" s="957"/>
      <c r="I28" s="957"/>
      <c r="J28" s="957"/>
      <c r="K28" s="957"/>
      <c r="L28" s="957"/>
      <c r="M28" s="957"/>
      <c r="N28" s="957"/>
      <c r="O28" s="957"/>
      <c r="P28" s="957"/>
      <c r="Q28" s="957"/>
      <c r="R28" s="957"/>
      <c r="S28" s="957"/>
      <c r="T28" s="957"/>
    </row>
    <row r="29" spans="2:20" x14ac:dyDescent="0.35">
      <c r="B29" s="957"/>
      <c r="C29" s="957"/>
      <c r="D29" s="957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957"/>
      <c r="P29" s="957"/>
      <c r="Q29" s="957"/>
      <c r="R29" s="957"/>
      <c r="S29" s="957"/>
      <c r="T29" s="957"/>
    </row>
    <row r="30" spans="2:20" x14ac:dyDescent="0.35">
      <c r="B30" s="957"/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  <c r="T30" s="957"/>
    </row>
    <row r="31" spans="2:20" x14ac:dyDescent="0.35">
      <c r="B31" s="957"/>
      <c r="C31" s="957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7"/>
    </row>
    <row r="32" spans="2:20" x14ac:dyDescent="0.35"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</row>
    <row r="33" spans="2:20" x14ac:dyDescent="0.35">
      <c r="B33" s="957"/>
      <c r="C33" s="957"/>
      <c r="D33" s="957"/>
      <c r="E33" s="957"/>
      <c r="F33" s="957"/>
      <c r="G33" s="957"/>
      <c r="H33" s="957"/>
      <c r="I33" s="957"/>
      <c r="J33" s="957"/>
      <c r="K33" s="957"/>
      <c r="L33" s="957"/>
      <c r="M33" s="957"/>
      <c r="N33" s="957"/>
      <c r="O33" s="957"/>
      <c r="P33" s="957"/>
      <c r="Q33" s="957"/>
      <c r="R33" s="957"/>
      <c r="S33" s="957"/>
      <c r="T33" s="957"/>
    </row>
    <row r="34" spans="2:20" x14ac:dyDescent="0.35">
      <c r="B34" s="957"/>
      <c r="C34" s="957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957"/>
      <c r="P34" s="957"/>
      <c r="Q34" s="957"/>
      <c r="R34" s="957"/>
      <c r="S34" s="957"/>
      <c r="T34" s="957"/>
    </row>
    <row r="35" spans="2:20" x14ac:dyDescent="0.35">
      <c r="B35" s="957"/>
      <c r="C35" s="957"/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957"/>
      <c r="P35" s="957"/>
      <c r="Q35" s="957"/>
      <c r="R35" s="957"/>
      <c r="S35" s="957"/>
      <c r="T35" s="957"/>
    </row>
    <row r="36" spans="2:20" x14ac:dyDescent="0.35">
      <c r="B36" s="957"/>
      <c r="C36" s="957"/>
      <c r="D36" s="957"/>
      <c r="E36" s="957"/>
      <c r="F36" s="957"/>
      <c r="G36" s="957"/>
      <c r="H36" s="957"/>
      <c r="I36" s="957"/>
      <c r="J36" s="957"/>
      <c r="K36" s="957"/>
      <c r="L36" s="957"/>
      <c r="M36" s="957"/>
      <c r="N36" s="957"/>
      <c r="O36" s="957"/>
      <c r="P36" s="957"/>
      <c r="Q36" s="957"/>
      <c r="R36" s="957"/>
      <c r="S36" s="957"/>
      <c r="T36" s="957"/>
    </row>
    <row r="37" spans="2:20" x14ac:dyDescent="0.35">
      <c r="B37" s="957"/>
      <c r="C37" s="957"/>
      <c r="D37" s="957"/>
      <c r="E37" s="957"/>
      <c r="F37" s="957"/>
      <c r="G37" s="957"/>
      <c r="H37" s="957"/>
      <c r="I37" s="957"/>
      <c r="J37" s="957"/>
      <c r="K37" s="957"/>
      <c r="L37" s="957"/>
      <c r="M37" s="957"/>
      <c r="N37" s="957"/>
      <c r="O37" s="957"/>
      <c r="P37" s="957"/>
      <c r="Q37" s="957"/>
      <c r="R37" s="957"/>
      <c r="S37" s="957"/>
      <c r="T37" s="957"/>
    </row>
    <row r="38" spans="2:20" x14ac:dyDescent="0.35"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7"/>
      <c r="T38" s="957"/>
    </row>
    <row r="39" spans="2:20" x14ac:dyDescent="0.35">
      <c r="B39" s="957"/>
      <c r="C39" s="957"/>
      <c r="D39" s="957"/>
      <c r="E39" s="957"/>
      <c r="F39" s="957"/>
      <c r="G39" s="957"/>
      <c r="H39" s="957"/>
      <c r="I39" s="957"/>
      <c r="J39" s="957"/>
      <c r="K39" s="957"/>
      <c r="L39" s="957"/>
      <c r="M39" s="957"/>
      <c r="N39" s="957"/>
      <c r="O39" s="957"/>
      <c r="P39" s="957"/>
      <c r="Q39" s="957"/>
      <c r="R39" s="957"/>
      <c r="S39" s="957"/>
      <c r="T39" s="957"/>
    </row>
    <row r="40" spans="2:20" x14ac:dyDescent="0.35">
      <c r="B40" s="957"/>
      <c r="C40" s="957"/>
      <c r="D40" s="957"/>
      <c r="E40" s="957"/>
      <c r="F40" s="957"/>
      <c r="G40" s="957"/>
      <c r="H40" s="957"/>
      <c r="I40" s="957"/>
      <c r="J40" s="957"/>
      <c r="K40" s="957"/>
      <c r="L40" s="957"/>
      <c r="M40" s="957"/>
      <c r="N40" s="957"/>
      <c r="O40" s="957"/>
      <c r="P40" s="957"/>
      <c r="Q40" s="957"/>
      <c r="R40" s="957"/>
      <c r="S40" s="957"/>
      <c r="T40" s="957"/>
    </row>
    <row r="41" spans="2:20" x14ac:dyDescent="0.35">
      <c r="B41" s="957"/>
      <c r="C41" s="957"/>
      <c r="D41" s="957"/>
      <c r="E41" s="957"/>
      <c r="F41" s="957"/>
      <c r="G41" s="957"/>
      <c r="H41" s="957"/>
      <c r="I41" s="957"/>
      <c r="J41" s="957"/>
      <c r="K41" s="957"/>
      <c r="L41" s="957"/>
      <c r="M41" s="957"/>
      <c r="N41" s="957"/>
      <c r="O41" s="957"/>
      <c r="P41" s="957"/>
      <c r="Q41" s="957"/>
      <c r="R41" s="957"/>
      <c r="S41" s="957"/>
      <c r="T41" s="957"/>
    </row>
    <row r="42" spans="2:20" x14ac:dyDescent="0.35">
      <c r="B42" s="957"/>
      <c r="C42" s="957"/>
      <c r="D42" s="957"/>
      <c r="E42" s="957"/>
      <c r="F42" s="957"/>
      <c r="G42" s="957"/>
      <c r="H42" s="957"/>
      <c r="I42" s="957"/>
      <c r="J42" s="957"/>
      <c r="K42" s="957"/>
      <c r="L42" s="957"/>
      <c r="M42" s="957"/>
      <c r="N42" s="957"/>
      <c r="O42" s="957"/>
      <c r="P42" s="957"/>
      <c r="Q42" s="957"/>
      <c r="R42" s="957"/>
      <c r="S42" s="957"/>
      <c r="T42" s="957"/>
    </row>
    <row r="43" spans="2:20" x14ac:dyDescent="0.35">
      <c r="B43" s="957"/>
      <c r="C43" s="957"/>
      <c r="D43" s="957"/>
      <c r="E43" s="957"/>
      <c r="F43" s="957"/>
      <c r="G43" s="957"/>
      <c r="H43" s="957"/>
      <c r="I43" s="957"/>
      <c r="J43" s="957"/>
      <c r="K43" s="957"/>
      <c r="L43" s="957"/>
      <c r="M43" s="957"/>
      <c r="N43" s="957"/>
      <c r="O43" s="957"/>
      <c r="P43" s="957"/>
      <c r="Q43" s="957"/>
      <c r="R43" s="957"/>
      <c r="S43" s="957"/>
      <c r="T43" s="957"/>
    </row>
    <row r="44" spans="2:20" x14ac:dyDescent="0.35">
      <c r="B44" s="957"/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</row>
    <row r="45" spans="2:20" x14ac:dyDescent="0.35">
      <c r="B45" s="957"/>
      <c r="C45" s="957"/>
      <c r="D45" s="957"/>
      <c r="E45" s="957"/>
      <c r="F45" s="957"/>
      <c r="G45" s="957"/>
      <c r="H45" s="957"/>
      <c r="I45" s="957"/>
      <c r="J45" s="957"/>
      <c r="K45" s="957"/>
      <c r="L45" s="957"/>
      <c r="M45" s="957"/>
      <c r="N45" s="957"/>
      <c r="O45" s="957"/>
      <c r="P45" s="957"/>
      <c r="Q45" s="957"/>
      <c r="R45" s="957"/>
      <c r="S45" s="957"/>
      <c r="T45" s="957"/>
    </row>
    <row r="46" spans="2:20" x14ac:dyDescent="0.35">
      <c r="B46" s="957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957"/>
      <c r="P46" s="957"/>
      <c r="Q46" s="957"/>
      <c r="R46" s="957"/>
      <c r="S46" s="957"/>
      <c r="T46" s="957"/>
    </row>
    <row r="47" spans="2:20" x14ac:dyDescent="0.35">
      <c r="B47" s="957"/>
      <c r="C47" s="957"/>
      <c r="D47" s="957"/>
      <c r="E47" s="957"/>
      <c r="F47" s="957"/>
      <c r="G47" s="957"/>
      <c r="H47" s="957"/>
      <c r="I47" s="957"/>
      <c r="J47" s="957"/>
      <c r="K47" s="957"/>
      <c r="L47" s="957"/>
      <c r="M47" s="957"/>
      <c r="N47" s="957"/>
      <c r="O47" s="957"/>
      <c r="P47" s="957"/>
      <c r="Q47" s="957"/>
      <c r="R47" s="957"/>
      <c r="S47" s="957"/>
      <c r="T47" s="957"/>
    </row>
    <row r="48" spans="2:20" x14ac:dyDescent="0.35">
      <c r="B48" s="957"/>
      <c r="C48" s="957"/>
      <c r="D48" s="957"/>
      <c r="E48" s="957"/>
      <c r="F48" s="957"/>
      <c r="G48" s="957"/>
      <c r="H48" s="957"/>
      <c r="I48" s="957"/>
      <c r="J48" s="957"/>
      <c r="K48" s="957"/>
      <c r="L48" s="957"/>
      <c r="M48" s="957"/>
      <c r="N48" s="957"/>
      <c r="O48" s="957"/>
      <c r="P48" s="957"/>
      <c r="Q48" s="957"/>
      <c r="R48" s="957"/>
      <c r="S48" s="957"/>
      <c r="T48" s="957"/>
    </row>
    <row r="49" spans="2:20" x14ac:dyDescent="0.35">
      <c r="B49" s="957"/>
      <c r="C49" s="957"/>
      <c r="D49" s="957"/>
      <c r="E49" s="957"/>
      <c r="F49" s="957"/>
      <c r="G49" s="957"/>
      <c r="H49" s="957"/>
      <c r="I49" s="957"/>
      <c r="J49" s="957"/>
      <c r="K49" s="957"/>
      <c r="L49" s="957"/>
      <c r="M49" s="957"/>
      <c r="N49" s="957"/>
      <c r="O49" s="957"/>
      <c r="P49" s="957"/>
      <c r="Q49" s="957"/>
      <c r="R49" s="957"/>
      <c r="S49" s="957"/>
      <c r="T49" s="957"/>
    </row>
    <row r="50" spans="2:20" x14ac:dyDescent="0.35">
      <c r="B50" s="957"/>
      <c r="C50" s="957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957"/>
      <c r="P50" s="957"/>
      <c r="Q50" s="957"/>
      <c r="R50" s="957"/>
      <c r="S50" s="957"/>
      <c r="T50" s="957"/>
    </row>
    <row r="51" spans="2:20" x14ac:dyDescent="0.35">
      <c r="B51" s="957"/>
      <c r="C51" s="957"/>
      <c r="D51" s="957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 s="957"/>
      <c r="P51" s="957"/>
      <c r="Q51" s="957"/>
      <c r="R51" s="957"/>
      <c r="S51" s="957"/>
      <c r="T51" s="957"/>
    </row>
    <row r="52" spans="2:20" x14ac:dyDescent="0.35">
      <c r="B52" s="957"/>
      <c r="C52" s="957"/>
      <c r="D52" s="957"/>
      <c r="E52" s="957"/>
      <c r="F52" s="957"/>
      <c r="G52" s="957"/>
      <c r="H52" s="957"/>
      <c r="I52" s="957"/>
      <c r="J52" s="957"/>
      <c r="K52" s="957"/>
      <c r="L52" s="957"/>
      <c r="M52" s="957"/>
      <c r="N52" s="957"/>
      <c r="O52" s="957"/>
      <c r="P52" s="957"/>
      <c r="Q52" s="957"/>
      <c r="R52" s="957"/>
      <c r="S52" s="957"/>
      <c r="T52" s="957"/>
    </row>
    <row r="53" spans="2:20" x14ac:dyDescent="0.35">
      <c r="B53" s="957"/>
      <c r="C53" s="957"/>
      <c r="D53" s="957"/>
      <c r="E53" s="957"/>
      <c r="F53" s="957"/>
      <c r="G53" s="957"/>
      <c r="H53" s="957"/>
      <c r="I53" s="957"/>
      <c r="J53" s="957"/>
      <c r="K53" s="957"/>
      <c r="L53" s="957"/>
      <c r="M53" s="957"/>
      <c r="N53" s="957"/>
      <c r="O53" s="957"/>
      <c r="P53" s="957"/>
      <c r="Q53" s="957"/>
      <c r="R53" s="957"/>
      <c r="S53" s="957"/>
      <c r="T53" s="957"/>
    </row>
    <row r="54" spans="2:20" x14ac:dyDescent="0.35">
      <c r="B54" s="957"/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</row>
    <row r="55" spans="2:20" x14ac:dyDescent="0.35">
      <c r="B55" s="957"/>
      <c r="C55" s="957"/>
      <c r="D55" s="957"/>
      <c r="E55" s="957"/>
      <c r="F55" s="957"/>
      <c r="G55" s="957"/>
      <c r="H55" s="957"/>
      <c r="I55" s="957"/>
      <c r="J55" s="957"/>
      <c r="K55" s="957"/>
      <c r="L55" s="957"/>
      <c r="M55" s="957"/>
      <c r="N55" s="957"/>
      <c r="O55" s="957"/>
      <c r="P55" s="957"/>
      <c r="Q55" s="957"/>
      <c r="R55" s="957"/>
      <c r="S55" s="957"/>
      <c r="T55" s="957"/>
    </row>
    <row r="56" spans="2:20" x14ac:dyDescent="0.35">
      <c r="B56" s="957"/>
      <c r="C56" s="957"/>
      <c r="D56" s="957"/>
      <c r="E56" s="957"/>
      <c r="F56" s="957"/>
      <c r="G56" s="957"/>
      <c r="H56" s="957"/>
      <c r="I56" s="957"/>
      <c r="J56" s="957"/>
      <c r="K56" s="957"/>
      <c r="L56" s="957"/>
      <c r="M56" s="957"/>
      <c r="N56" s="957"/>
      <c r="O56" s="957"/>
      <c r="P56" s="957"/>
      <c r="Q56" s="957"/>
      <c r="R56" s="957"/>
      <c r="S56" s="957"/>
      <c r="T56" s="957"/>
    </row>
    <row r="57" spans="2:20" x14ac:dyDescent="0.35">
      <c r="B57" s="957"/>
      <c r="C57" s="957"/>
      <c r="D57" s="957"/>
      <c r="E57" s="957"/>
      <c r="F57" s="957"/>
      <c r="G57" s="957"/>
      <c r="H57" s="957"/>
      <c r="I57" s="957"/>
      <c r="J57" s="957"/>
      <c r="K57" s="957"/>
      <c r="L57" s="957"/>
      <c r="M57" s="957"/>
      <c r="N57" s="957"/>
      <c r="O57" s="957"/>
      <c r="P57" s="957"/>
      <c r="Q57" s="957"/>
      <c r="R57" s="957"/>
      <c r="S57" s="957"/>
      <c r="T57" s="957"/>
    </row>
    <row r="58" spans="2:20" x14ac:dyDescent="0.35">
      <c r="B58" s="957"/>
      <c r="C58" s="957"/>
      <c r="D58" s="957"/>
      <c r="E58" s="957"/>
      <c r="F58" s="957"/>
      <c r="G58" s="957"/>
      <c r="H58" s="957"/>
      <c r="I58" s="957"/>
      <c r="J58" s="957"/>
      <c r="K58" s="957"/>
      <c r="L58" s="957"/>
      <c r="M58" s="957"/>
      <c r="N58" s="957"/>
      <c r="O58" s="957"/>
      <c r="P58" s="957"/>
      <c r="Q58" s="957"/>
      <c r="R58" s="957"/>
      <c r="S58" s="957"/>
      <c r="T58" s="957"/>
    </row>
    <row r="59" spans="2:20" x14ac:dyDescent="0.35">
      <c r="B59" s="957"/>
      <c r="C59" s="957"/>
      <c r="D59" s="957"/>
      <c r="E59" s="957"/>
      <c r="F59" s="957"/>
      <c r="G59" s="957"/>
      <c r="H59" s="957"/>
      <c r="I59" s="957"/>
      <c r="J59" s="957"/>
      <c r="K59" s="957"/>
      <c r="L59" s="957"/>
      <c r="M59" s="957"/>
      <c r="N59" s="957"/>
      <c r="O59" s="957"/>
      <c r="P59" s="957"/>
      <c r="Q59" s="957"/>
      <c r="R59" s="957"/>
      <c r="S59" s="957"/>
      <c r="T59" s="957"/>
    </row>
    <row r="60" spans="2:20" x14ac:dyDescent="0.35">
      <c r="B60" s="957"/>
      <c r="C60" s="957"/>
      <c r="D60" s="957"/>
      <c r="E60" s="957"/>
      <c r="F60" s="957"/>
      <c r="G60" s="957"/>
      <c r="H60" s="957"/>
      <c r="I60" s="957"/>
      <c r="J60" s="957"/>
      <c r="K60" s="957"/>
      <c r="L60" s="957"/>
      <c r="M60" s="957"/>
      <c r="N60" s="957"/>
      <c r="O60" s="957"/>
      <c r="P60" s="957"/>
      <c r="Q60" s="957"/>
      <c r="R60" s="957"/>
      <c r="S60" s="957"/>
      <c r="T60" s="957"/>
    </row>
    <row r="61" spans="2:20" x14ac:dyDescent="0.35">
      <c r="B61" s="957"/>
      <c r="C61" s="957"/>
      <c r="D61" s="957"/>
      <c r="E61" s="957"/>
      <c r="F61" s="957"/>
      <c r="G61" s="957"/>
      <c r="H61" s="957"/>
      <c r="I61" s="957"/>
      <c r="J61" s="957"/>
      <c r="K61" s="957"/>
      <c r="L61" s="957"/>
      <c r="M61" s="957"/>
      <c r="N61" s="957"/>
      <c r="O61" s="957"/>
      <c r="P61" s="957"/>
      <c r="Q61" s="957"/>
      <c r="R61" s="957"/>
      <c r="S61" s="957"/>
      <c r="T61" s="957"/>
    </row>
    <row r="62" spans="2:20" x14ac:dyDescent="0.35">
      <c r="B62" s="957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57"/>
      <c r="P62" s="957"/>
      <c r="Q62" s="957"/>
      <c r="R62" s="957"/>
      <c r="S62" s="957"/>
      <c r="T62" s="957"/>
    </row>
    <row r="63" spans="2:20" x14ac:dyDescent="0.35">
      <c r="B63" s="957"/>
      <c r="C63" s="957"/>
      <c r="D63" s="957"/>
      <c r="E63" s="957"/>
      <c r="F63" s="957"/>
      <c r="G63" s="957"/>
      <c r="H63" s="957"/>
      <c r="I63" s="957"/>
      <c r="J63" s="957"/>
      <c r="K63" s="957"/>
      <c r="L63" s="957"/>
      <c r="M63" s="957"/>
      <c r="N63" s="957"/>
      <c r="O63" s="957"/>
      <c r="P63" s="957"/>
      <c r="Q63" s="957"/>
      <c r="R63" s="957"/>
      <c r="S63" s="957"/>
      <c r="T63" s="957"/>
    </row>
    <row r="64" spans="2:20" x14ac:dyDescent="0.35">
      <c r="B64" s="957"/>
      <c r="C64" s="957"/>
      <c r="D64" s="957"/>
      <c r="E64" s="957"/>
      <c r="F64" s="957"/>
      <c r="G64" s="957"/>
      <c r="H64" s="957"/>
      <c r="I64" s="957"/>
      <c r="J64" s="957"/>
      <c r="K64" s="957"/>
      <c r="L64" s="957"/>
      <c r="M64" s="957"/>
      <c r="N64" s="957"/>
      <c r="O64" s="957"/>
      <c r="P64" s="957"/>
      <c r="Q64" s="957"/>
      <c r="R64" s="957"/>
      <c r="S64" s="957"/>
      <c r="T64" s="957"/>
    </row>
    <row r="65" spans="2:20" x14ac:dyDescent="0.35">
      <c r="B65" s="957"/>
      <c r="C65" s="957"/>
      <c r="D65" s="957"/>
      <c r="E65" s="957"/>
      <c r="F65" s="957"/>
      <c r="G65" s="957"/>
      <c r="H65" s="957"/>
      <c r="I65" s="957"/>
      <c r="J65" s="957"/>
      <c r="K65" s="957"/>
      <c r="L65" s="957"/>
      <c r="M65" s="957"/>
      <c r="N65" s="957"/>
      <c r="O65" s="957"/>
      <c r="P65" s="957"/>
      <c r="Q65" s="957"/>
      <c r="R65" s="957"/>
      <c r="S65" s="957"/>
      <c r="T65" s="957"/>
    </row>
    <row r="66" spans="2:20" x14ac:dyDescent="0.35">
      <c r="B66" s="957"/>
      <c r="C66" s="957"/>
      <c r="D66" s="957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957"/>
      <c r="P66" s="957"/>
      <c r="Q66" s="957"/>
      <c r="R66" s="957"/>
      <c r="S66" s="957"/>
      <c r="T66" s="957"/>
    </row>
    <row r="67" spans="2:20" x14ac:dyDescent="0.35">
      <c r="B67" s="957"/>
      <c r="C67" s="957"/>
      <c r="D67" s="957"/>
      <c r="E67" s="957"/>
      <c r="F67" s="957"/>
      <c r="G67" s="957"/>
      <c r="H67" s="957"/>
      <c r="I67" s="957"/>
      <c r="J67" s="957"/>
      <c r="K67" s="957"/>
      <c r="L67" s="957"/>
      <c r="M67" s="957"/>
      <c r="N67" s="957"/>
      <c r="O67" s="957"/>
      <c r="P67" s="957"/>
      <c r="Q67" s="957"/>
      <c r="R67" s="957"/>
      <c r="S67" s="957"/>
      <c r="T67" s="957"/>
    </row>
    <row r="68" spans="2:20" x14ac:dyDescent="0.35">
      <c r="B68" s="957"/>
      <c r="C68" s="957"/>
      <c r="D68" s="957"/>
      <c r="E68" s="957"/>
      <c r="F68" s="957"/>
      <c r="G68" s="957"/>
      <c r="H68" s="957"/>
      <c r="I68" s="957"/>
      <c r="J68" s="957"/>
      <c r="K68" s="957"/>
      <c r="L68" s="957"/>
      <c r="M68" s="957"/>
      <c r="N68" s="957"/>
      <c r="O68" s="957"/>
      <c r="P68" s="957"/>
      <c r="Q68" s="957"/>
      <c r="R68" s="957"/>
      <c r="S68" s="957"/>
      <c r="T68" s="957"/>
    </row>
    <row r="69" spans="2:20" x14ac:dyDescent="0.35">
      <c r="B69" s="957"/>
      <c r="C69" s="957"/>
      <c r="D69" s="957"/>
      <c r="E69" s="957"/>
      <c r="F69" s="957"/>
      <c r="G69" s="957"/>
      <c r="H69" s="957"/>
      <c r="I69" s="957"/>
      <c r="J69" s="957"/>
      <c r="K69" s="957"/>
      <c r="L69" s="957"/>
      <c r="M69" s="957"/>
      <c r="N69" s="957"/>
      <c r="O69" s="957"/>
      <c r="P69" s="957"/>
      <c r="Q69" s="957"/>
      <c r="R69" s="957"/>
      <c r="S69" s="957"/>
      <c r="T69" s="957"/>
    </row>
    <row r="70" spans="2:20" x14ac:dyDescent="0.35">
      <c r="B70" s="957"/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  <c r="O70" s="957"/>
      <c r="P70" s="957"/>
      <c r="Q70" s="957"/>
      <c r="R70" s="957"/>
      <c r="S70" s="957"/>
      <c r="T70" s="957"/>
    </row>
    <row r="71" spans="2:20" x14ac:dyDescent="0.35">
      <c r="B71" s="957"/>
      <c r="C71" s="957"/>
      <c r="D71" s="957"/>
      <c r="E71" s="957"/>
      <c r="F71" s="957"/>
      <c r="G71" s="957"/>
      <c r="H71" s="957"/>
      <c r="I71" s="957"/>
      <c r="J71" s="957"/>
      <c r="K71" s="957"/>
      <c r="L71" s="957"/>
      <c r="M71" s="957"/>
      <c r="N71" s="957"/>
      <c r="O71" s="957"/>
      <c r="P71" s="957"/>
      <c r="Q71" s="957"/>
      <c r="R71" s="957"/>
      <c r="S71" s="957"/>
      <c r="T71" s="957"/>
    </row>
    <row r="72" spans="2:20" x14ac:dyDescent="0.35">
      <c r="B72" s="957"/>
      <c r="C72" s="957"/>
      <c r="D72" s="957"/>
      <c r="E72" s="957"/>
      <c r="F72" s="957"/>
      <c r="G72" s="957"/>
      <c r="H72" s="957"/>
      <c r="I72" s="957"/>
      <c r="J72" s="957"/>
      <c r="K72" s="957"/>
      <c r="L72" s="957"/>
      <c r="M72" s="957"/>
      <c r="N72" s="957"/>
      <c r="O72" s="957"/>
      <c r="P72" s="957"/>
      <c r="Q72" s="957"/>
      <c r="R72" s="957"/>
      <c r="S72" s="957"/>
      <c r="T72" s="957"/>
    </row>
    <row r="73" spans="2:20" x14ac:dyDescent="0.35">
      <c r="B73" s="957"/>
      <c r="C73" s="957"/>
      <c r="D73" s="957"/>
      <c r="E73" s="957"/>
      <c r="F73" s="957"/>
      <c r="G73" s="957"/>
      <c r="H73" s="957"/>
      <c r="I73" s="957"/>
      <c r="J73" s="957"/>
      <c r="K73" s="957"/>
      <c r="L73" s="957"/>
      <c r="M73" s="957"/>
      <c r="N73" s="957"/>
      <c r="O73" s="957"/>
      <c r="P73" s="957"/>
      <c r="Q73" s="957"/>
      <c r="R73" s="957"/>
      <c r="S73" s="957"/>
      <c r="T73" s="957"/>
    </row>
    <row r="74" spans="2:20" x14ac:dyDescent="0.35">
      <c r="B74" s="957"/>
      <c r="C74" s="957"/>
      <c r="D74" s="957"/>
      <c r="E74" s="957"/>
      <c r="F74" s="957"/>
      <c r="G74" s="957"/>
      <c r="H74" s="957"/>
      <c r="I74" s="957"/>
      <c r="J74" s="957"/>
      <c r="K74" s="957"/>
      <c r="L74" s="957"/>
      <c r="M74" s="957"/>
      <c r="N74" s="957"/>
      <c r="O74" s="957"/>
      <c r="P74" s="957"/>
      <c r="Q74" s="957"/>
      <c r="R74" s="957"/>
      <c r="S74" s="957"/>
      <c r="T74" s="957"/>
    </row>
    <row r="75" spans="2:20" x14ac:dyDescent="0.35"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957"/>
      <c r="R75" s="957"/>
      <c r="S75" s="957"/>
      <c r="T75" s="957"/>
    </row>
    <row r="76" spans="2:20" x14ac:dyDescent="0.35">
      <c r="B76" s="957"/>
      <c r="C76" s="957"/>
      <c r="D76" s="957"/>
      <c r="E76" s="957"/>
      <c r="F76" s="957"/>
      <c r="G76" s="957"/>
      <c r="H76" s="957"/>
      <c r="I76" s="957"/>
      <c r="J76" s="957"/>
      <c r="K76" s="957"/>
      <c r="L76" s="957"/>
      <c r="M76" s="957"/>
      <c r="N76" s="957"/>
      <c r="O76" s="957"/>
      <c r="P76" s="957"/>
      <c r="Q76" s="957"/>
      <c r="R76" s="957"/>
      <c r="S76" s="957"/>
      <c r="T76" s="957"/>
    </row>
    <row r="77" spans="2:20" x14ac:dyDescent="0.35">
      <c r="B77" s="957"/>
      <c r="C77" s="957"/>
      <c r="D77" s="957"/>
      <c r="E77" s="957"/>
      <c r="F77" s="957"/>
      <c r="G77" s="957"/>
      <c r="H77" s="957"/>
      <c r="I77" s="957"/>
      <c r="J77" s="957"/>
      <c r="K77" s="957"/>
      <c r="L77" s="957"/>
      <c r="M77" s="957"/>
      <c r="N77" s="957"/>
      <c r="O77" s="957"/>
      <c r="P77" s="957"/>
      <c r="Q77" s="957"/>
      <c r="R77" s="957"/>
      <c r="S77" s="957"/>
      <c r="T77" s="957"/>
    </row>
    <row r="78" spans="2:20" x14ac:dyDescent="0.35">
      <c r="B78" s="957"/>
      <c r="C78" s="957"/>
      <c r="D78" s="957"/>
      <c r="E78" s="957"/>
      <c r="F78" s="957"/>
      <c r="G78" s="957"/>
      <c r="H78" s="957"/>
      <c r="I78" s="957"/>
      <c r="J78" s="957"/>
      <c r="K78" s="957"/>
      <c r="L78" s="957"/>
      <c r="M78" s="957"/>
      <c r="N78" s="957"/>
      <c r="O78" s="957"/>
      <c r="P78" s="957"/>
      <c r="Q78" s="957"/>
      <c r="R78" s="957"/>
      <c r="S78" s="957"/>
      <c r="T78" s="957"/>
    </row>
    <row r="79" spans="2:20" x14ac:dyDescent="0.35">
      <c r="B79" s="957"/>
      <c r="C79" s="957"/>
      <c r="D79" s="957"/>
      <c r="E79" s="957"/>
      <c r="F79" s="957"/>
      <c r="G79" s="957"/>
      <c r="H79" s="957"/>
      <c r="I79" s="957"/>
      <c r="J79" s="957"/>
      <c r="K79" s="957"/>
      <c r="L79" s="957"/>
      <c r="M79" s="957"/>
      <c r="N79" s="957"/>
      <c r="O79" s="957"/>
      <c r="P79" s="957"/>
      <c r="Q79" s="957"/>
      <c r="R79" s="957"/>
      <c r="S79" s="957"/>
      <c r="T79" s="957"/>
    </row>
    <row r="80" spans="2:20" x14ac:dyDescent="0.35">
      <c r="B80" s="957"/>
      <c r="C80" s="957"/>
      <c r="D80" s="957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 s="957"/>
      <c r="P80" s="957"/>
      <c r="Q80" s="957"/>
      <c r="R80" s="957"/>
      <c r="S80" s="957"/>
      <c r="T80" s="957"/>
    </row>
    <row r="81" spans="2:20" x14ac:dyDescent="0.35">
      <c r="B81" s="957"/>
      <c r="C81" s="957"/>
      <c r="D81" s="957"/>
      <c r="E81" s="957"/>
      <c r="F81" s="957"/>
      <c r="G81" s="957"/>
      <c r="H81" s="957"/>
      <c r="I81" s="957"/>
      <c r="J81" s="957"/>
      <c r="K81" s="957"/>
      <c r="L81" s="957"/>
      <c r="M81" s="957"/>
      <c r="N81" s="957"/>
      <c r="O81" s="957"/>
      <c r="P81" s="957"/>
      <c r="Q81" s="957"/>
      <c r="R81" s="957"/>
      <c r="S81" s="957"/>
      <c r="T81" s="957"/>
    </row>
    <row r="82" spans="2:20" x14ac:dyDescent="0.35">
      <c r="B82" s="957"/>
      <c r="C82" s="957"/>
      <c r="D82" s="957"/>
      <c r="E82" s="957"/>
      <c r="F82" s="957"/>
      <c r="G82" s="957"/>
      <c r="H82" s="957"/>
      <c r="I82" s="957"/>
      <c r="J82" s="957"/>
      <c r="K82" s="957"/>
      <c r="L82" s="957"/>
      <c r="M82" s="957"/>
      <c r="N82" s="957"/>
      <c r="O82" s="957"/>
      <c r="P82" s="957"/>
      <c r="Q82" s="957"/>
      <c r="R82" s="957"/>
      <c r="S82" s="957"/>
      <c r="T82" s="957"/>
    </row>
    <row r="83" spans="2:20" x14ac:dyDescent="0.35">
      <c r="B83" s="957"/>
      <c r="C83" s="957"/>
      <c r="D83" s="957"/>
      <c r="E83" s="957"/>
      <c r="F83" s="957"/>
      <c r="G83" s="957"/>
      <c r="H83" s="957"/>
      <c r="I83" s="957"/>
      <c r="J83" s="957"/>
      <c r="K83" s="957"/>
      <c r="L83" s="957"/>
      <c r="M83" s="957"/>
      <c r="N83" s="957"/>
      <c r="O83" s="957"/>
      <c r="P83" s="957"/>
      <c r="Q83" s="957"/>
      <c r="R83" s="957"/>
      <c r="S83" s="957"/>
      <c r="T83" s="957"/>
    </row>
    <row r="84" spans="2:20" x14ac:dyDescent="0.35">
      <c r="B84" s="957"/>
      <c r="C84" s="957"/>
      <c r="D84" s="957"/>
      <c r="E84" s="957"/>
      <c r="F84" s="957"/>
      <c r="G84" s="957"/>
      <c r="H84" s="957"/>
      <c r="I84" s="957"/>
      <c r="J84" s="957"/>
      <c r="K84" s="957"/>
      <c r="L84" s="957"/>
      <c r="M84" s="957"/>
      <c r="N84" s="957"/>
      <c r="O84" s="957"/>
      <c r="P84" s="957"/>
      <c r="Q84" s="957"/>
      <c r="R84" s="957"/>
      <c r="S84" s="957"/>
      <c r="T84" s="957"/>
    </row>
    <row r="85" spans="2:20" x14ac:dyDescent="0.35">
      <c r="B85" s="957"/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</row>
    <row r="86" spans="2:20" x14ac:dyDescent="0.35">
      <c r="B86" s="957"/>
      <c r="C86" s="957"/>
      <c r="D86" s="957"/>
      <c r="E86" s="957"/>
      <c r="F86" s="957"/>
      <c r="G86" s="957"/>
      <c r="H86" s="957"/>
      <c r="I86" s="957"/>
      <c r="J86" s="957"/>
      <c r="K86" s="957"/>
      <c r="L86" s="957"/>
      <c r="M86" s="957"/>
      <c r="N86" s="957"/>
      <c r="O86" s="957"/>
      <c r="P86" s="957"/>
      <c r="Q86" s="957"/>
      <c r="R86" s="957"/>
      <c r="S86" s="957"/>
      <c r="T86" s="957"/>
    </row>
    <row r="87" spans="2:20" x14ac:dyDescent="0.35">
      <c r="B87" s="957"/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</row>
    <row r="88" spans="2:20" x14ac:dyDescent="0.35">
      <c r="B88" s="957"/>
      <c r="C88" s="957"/>
      <c r="D88" s="957"/>
      <c r="E88" s="957"/>
      <c r="F88" s="957"/>
      <c r="G88" s="957"/>
      <c r="H88" s="957"/>
      <c r="I88" s="957"/>
      <c r="J88" s="957"/>
      <c r="K88" s="957"/>
      <c r="L88" s="957"/>
      <c r="M88" s="957"/>
      <c r="N88" s="957"/>
      <c r="O88" s="957"/>
      <c r="P88" s="957"/>
      <c r="Q88" s="957"/>
      <c r="R88" s="957"/>
      <c r="S88" s="957"/>
      <c r="T88" s="957"/>
    </row>
    <row r="89" spans="2:20" x14ac:dyDescent="0.35">
      <c r="B89" s="957"/>
      <c r="C89" s="957"/>
      <c r="D89" s="957"/>
      <c r="E89" s="957"/>
      <c r="F89" s="957"/>
      <c r="G89" s="957"/>
      <c r="H89" s="957"/>
      <c r="I89" s="957"/>
      <c r="J89" s="957"/>
      <c r="K89" s="957"/>
      <c r="L89" s="957"/>
      <c r="M89" s="957"/>
      <c r="N89" s="957"/>
      <c r="O89" s="957"/>
      <c r="P89" s="957"/>
      <c r="Q89" s="957"/>
      <c r="R89" s="957"/>
      <c r="S89" s="957"/>
      <c r="T89" s="957"/>
    </row>
    <row r="90" spans="2:20" x14ac:dyDescent="0.35">
      <c r="B90" s="957"/>
      <c r="C90" s="957"/>
      <c r="D90" s="957"/>
      <c r="E90" s="957"/>
      <c r="F90" s="957"/>
      <c r="G90" s="957"/>
      <c r="H90" s="957"/>
      <c r="I90" s="957"/>
      <c r="J90" s="957"/>
      <c r="K90" s="957"/>
      <c r="L90" s="957"/>
      <c r="M90" s="957"/>
      <c r="N90" s="957"/>
      <c r="O90" s="957"/>
      <c r="P90" s="957"/>
      <c r="Q90" s="957"/>
      <c r="R90" s="957"/>
      <c r="S90" s="957"/>
      <c r="T90" s="957"/>
    </row>
    <row r="91" spans="2:20" x14ac:dyDescent="0.35">
      <c r="B91" s="957"/>
      <c r="C91" s="957"/>
      <c r="D91" s="957"/>
      <c r="E91" s="957"/>
      <c r="F91" s="957"/>
      <c r="G91" s="957"/>
      <c r="H91" s="957"/>
      <c r="I91" s="957"/>
      <c r="J91" s="957"/>
      <c r="K91" s="957"/>
      <c r="L91" s="957"/>
      <c r="M91" s="957"/>
      <c r="N91" s="957"/>
      <c r="O91" s="957"/>
      <c r="P91" s="957"/>
      <c r="Q91" s="957"/>
      <c r="R91" s="957"/>
      <c r="S91" s="957"/>
      <c r="T91" s="957"/>
    </row>
    <row r="92" spans="2:20" x14ac:dyDescent="0.35"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</row>
    <row r="93" spans="2:20" x14ac:dyDescent="0.35"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</row>
    <row r="94" spans="2:20" x14ac:dyDescent="0.35">
      <c r="B94" s="957"/>
      <c r="C94" s="957"/>
      <c r="D94" s="957"/>
      <c r="E94" s="957"/>
      <c r="F94" s="957"/>
      <c r="G94" s="957"/>
      <c r="H94" s="957"/>
      <c r="I94" s="957"/>
      <c r="J94" s="957"/>
      <c r="K94" s="957"/>
      <c r="L94" s="957"/>
      <c r="M94" s="957"/>
      <c r="N94" s="957"/>
      <c r="O94" s="957"/>
      <c r="P94" s="957"/>
      <c r="Q94" s="957"/>
      <c r="R94" s="957"/>
      <c r="S94" s="957"/>
      <c r="T94" s="957"/>
    </row>
    <row r="95" spans="2:20" x14ac:dyDescent="0.35">
      <c r="B95" s="957"/>
      <c r="C95" s="957"/>
      <c r="D95" s="957"/>
      <c r="E95" s="957"/>
      <c r="F95" s="957"/>
      <c r="G95" s="957"/>
      <c r="H95" s="957"/>
      <c r="I95" s="957"/>
      <c r="J95" s="957"/>
      <c r="K95" s="957"/>
      <c r="L95" s="957"/>
      <c r="M95" s="957"/>
      <c r="N95" s="957"/>
      <c r="O95" s="957"/>
      <c r="P95" s="957"/>
      <c r="Q95" s="957"/>
      <c r="R95" s="957"/>
      <c r="S95" s="957"/>
      <c r="T95" s="957"/>
    </row>
    <row r="96" spans="2:20" x14ac:dyDescent="0.35">
      <c r="B96" s="957"/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</row>
    <row r="97" spans="2:20" x14ac:dyDescent="0.35"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</row>
    <row r="98" spans="2:20" x14ac:dyDescent="0.35">
      <c r="B98" s="957"/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</row>
    <row r="99" spans="2:20" x14ac:dyDescent="0.35"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</row>
    <row r="100" spans="2:20" x14ac:dyDescent="0.35">
      <c r="B100" s="957"/>
      <c r="C100" s="957"/>
      <c r="D100" s="957"/>
      <c r="E100" s="957"/>
      <c r="F100" s="957"/>
      <c r="G100" s="957"/>
      <c r="H100" s="957"/>
      <c r="I100" s="957"/>
      <c r="J100" s="957"/>
      <c r="K100" s="957"/>
      <c r="L100" s="957"/>
      <c r="M100" s="957"/>
      <c r="N100" s="957"/>
      <c r="O100" s="957"/>
      <c r="P100" s="957"/>
      <c r="Q100" s="957"/>
      <c r="R100" s="957"/>
      <c r="S100" s="957"/>
      <c r="T100" s="957"/>
    </row>
    <row r="101" spans="2:20" x14ac:dyDescent="0.35">
      <c r="B101" s="957"/>
      <c r="C101" s="957"/>
      <c r="D101" s="957"/>
      <c r="E101" s="957"/>
      <c r="F101" s="957"/>
      <c r="G101" s="957"/>
      <c r="H101" s="957"/>
      <c r="I101" s="957"/>
      <c r="J101" s="957"/>
      <c r="K101" s="957"/>
      <c r="L101" s="957"/>
      <c r="M101" s="957"/>
      <c r="N101" s="957"/>
      <c r="O101" s="957"/>
      <c r="P101" s="957"/>
      <c r="Q101" s="957"/>
      <c r="R101" s="957"/>
      <c r="S101" s="957"/>
      <c r="T101" s="957"/>
    </row>
    <row r="102" spans="2:20" x14ac:dyDescent="0.35">
      <c r="B102" s="957"/>
      <c r="C102" s="957"/>
      <c r="D102" s="957"/>
      <c r="E102" s="957"/>
      <c r="F102" s="957"/>
      <c r="G102" s="957"/>
      <c r="H102" s="957"/>
      <c r="I102" s="957"/>
      <c r="J102" s="957"/>
      <c r="K102" s="957"/>
      <c r="L102" s="957"/>
      <c r="M102" s="957"/>
      <c r="N102" s="957"/>
      <c r="O102" s="957"/>
      <c r="P102" s="957"/>
      <c r="Q102" s="957"/>
      <c r="R102" s="957"/>
      <c r="S102" s="957"/>
      <c r="T102" s="957"/>
    </row>
    <row r="103" spans="2:20" x14ac:dyDescent="0.35">
      <c r="B103" s="957"/>
      <c r="C103" s="957"/>
      <c r="D103" s="957"/>
      <c r="E103" s="957"/>
      <c r="F103" s="957"/>
      <c r="G103" s="957"/>
      <c r="H103" s="957"/>
      <c r="I103" s="957"/>
      <c r="J103" s="957"/>
      <c r="K103" s="957"/>
      <c r="L103" s="957"/>
      <c r="M103" s="957"/>
      <c r="N103" s="957"/>
      <c r="O103" s="957"/>
      <c r="P103" s="957"/>
      <c r="Q103" s="957"/>
      <c r="R103" s="957"/>
      <c r="S103" s="957"/>
      <c r="T103" s="957"/>
    </row>
    <row r="104" spans="2:20" x14ac:dyDescent="0.35">
      <c r="B104" s="957"/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</row>
    <row r="105" spans="2:20" x14ac:dyDescent="0.35">
      <c r="B105" s="957"/>
      <c r="C105" s="957"/>
      <c r="D105" s="957"/>
      <c r="E105" s="957"/>
      <c r="F105" s="957"/>
      <c r="G105" s="957"/>
      <c r="H105" s="957"/>
      <c r="I105" s="957"/>
      <c r="J105" s="957"/>
      <c r="K105" s="957"/>
      <c r="L105" s="957"/>
      <c r="M105" s="957"/>
      <c r="N105" s="957"/>
      <c r="O105" s="957"/>
      <c r="P105" s="957"/>
      <c r="Q105" s="957"/>
      <c r="R105" s="957"/>
      <c r="S105" s="957"/>
      <c r="T105" s="957"/>
    </row>
    <row r="106" spans="2:20" x14ac:dyDescent="0.35">
      <c r="B106" s="957"/>
      <c r="C106" s="957"/>
      <c r="D106" s="957"/>
      <c r="E106" s="957"/>
      <c r="F106" s="957"/>
      <c r="G106" s="957"/>
      <c r="H106" s="957"/>
      <c r="I106" s="957"/>
      <c r="J106" s="957"/>
      <c r="K106" s="957"/>
      <c r="L106" s="957"/>
      <c r="M106" s="957"/>
      <c r="N106" s="957"/>
      <c r="O106" s="957"/>
      <c r="P106" s="957"/>
      <c r="Q106" s="957"/>
      <c r="R106" s="957"/>
      <c r="S106" s="957"/>
      <c r="T106" s="957"/>
    </row>
    <row r="107" spans="2:20" x14ac:dyDescent="0.35">
      <c r="B107" s="957"/>
      <c r="C107" s="957"/>
      <c r="D107" s="957"/>
      <c r="E107" s="957"/>
      <c r="F107" s="957"/>
      <c r="G107" s="957"/>
      <c r="H107" s="957"/>
      <c r="I107" s="957"/>
      <c r="J107" s="957"/>
      <c r="K107" s="957"/>
      <c r="L107" s="957"/>
      <c r="M107" s="957"/>
      <c r="N107" s="957"/>
      <c r="O107" s="957"/>
      <c r="P107" s="957"/>
      <c r="Q107" s="957"/>
      <c r="R107" s="957"/>
      <c r="S107" s="957"/>
      <c r="T107" s="957"/>
    </row>
    <row r="108" spans="2:20" x14ac:dyDescent="0.35">
      <c r="B108" s="957"/>
      <c r="C108" s="957"/>
      <c r="D108" s="957"/>
      <c r="E108" s="957"/>
      <c r="F108" s="957"/>
      <c r="G108" s="957"/>
      <c r="H108" s="957"/>
      <c r="I108" s="957"/>
      <c r="J108" s="957"/>
      <c r="K108" s="957"/>
      <c r="L108" s="957"/>
      <c r="M108" s="957"/>
      <c r="N108" s="957"/>
      <c r="O108" s="957"/>
      <c r="P108" s="957"/>
      <c r="Q108" s="957"/>
      <c r="R108" s="957"/>
      <c r="S108" s="957"/>
      <c r="T108" s="957"/>
    </row>
    <row r="109" spans="2:20" x14ac:dyDescent="0.35">
      <c r="B109" s="957"/>
      <c r="C109" s="957"/>
      <c r="D109" s="957"/>
      <c r="E109" s="957"/>
      <c r="F109" s="957"/>
      <c r="G109" s="957"/>
      <c r="H109" s="957"/>
      <c r="I109" s="957"/>
      <c r="J109" s="957"/>
      <c r="K109" s="957"/>
      <c r="L109" s="957"/>
      <c r="M109" s="957"/>
      <c r="N109" s="957"/>
      <c r="O109" s="957"/>
      <c r="P109" s="957"/>
      <c r="Q109" s="957"/>
      <c r="R109" s="957"/>
      <c r="S109" s="957"/>
      <c r="T109" s="957"/>
    </row>
    <row r="110" spans="2:20" x14ac:dyDescent="0.35">
      <c r="B110" s="957"/>
      <c r="C110" s="957"/>
      <c r="D110" s="957"/>
      <c r="E110" s="957"/>
      <c r="F110" s="957"/>
      <c r="G110" s="957"/>
      <c r="H110" s="957"/>
      <c r="I110" s="957"/>
      <c r="J110" s="957"/>
      <c r="K110" s="957"/>
      <c r="L110" s="957"/>
      <c r="M110" s="957"/>
      <c r="N110" s="957"/>
      <c r="O110" s="957"/>
      <c r="P110" s="957"/>
      <c r="Q110" s="957"/>
      <c r="R110" s="957"/>
      <c r="S110" s="957"/>
      <c r="T110" s="957"/>
    </row>
    <row r="111" spans="2:20" x14ac:dyDescent="0.35">
      <c r="B111" s="957"/>
      <c r="C111" s="957"/>
      <c r="D111" s="957"/>
      <c r="E111" s="957"/>
      <c r="F111" s="957"/>
      <c r="G111" s="957"/>
      <c r="H111" s="957"/>
      <c r="I111" s="957"/>
      <c r="J111" s="957"/>
      <c r="K111" s="957"/>
      <c r="L111" s="957"/>
      <c r="M111" s="957"/>
      <c r="N111" s="957"/>
      <c r="O111" s="957"/>
      <c r="P111" s="957"/>
      <c r="Q111" s="957"/>
      <c r="R111" s="957"/>
      <c r="S111" s="957"/>
      <c r="T111" s="957"/>
    </row>
    <row r="112" spans="2:20" x14ac:dyDescent="0.35">
      <c r="B112" s="957"/>
      <c r="C112" s="957"/>
      <c r="D112" s="957"/>
      <c r="E112" s="957"/>
      <c r="F112" s="957"/>
      <c r="G112" s="957"/>
      <c r="H112" s="957"/>
      <c r="I112" s="957"/>
      <c r="J112" s="957"/>
      <c r="K112" s="957"/>
      <c r="L112" s="957"/>
      <c r="M112" s="957"/>
      <c r="N112" s="957"/>
      <c r="O112" s="957"/>
      <c r="P112" s="957"/>
      <c r="Q112" s="957"/>
      <c r="R112" s="957"/>
      <c r="S112" s="957"/>
      <c r="T112" s="957"/>
    </row>
    <row r="113" spans="2:20" x14ac:dyDescent="0.35">
      <c r="B113" s="957"/>
      <c r="C113" s="957"/>
      <c r="D113" s="957"/>
      <c r="E113" s="957"/>
      <c r="F113" s="957"/>
      <c r="G113" s="957"/>
      <c r="H113" s="957"/>
      <c r="I113" s="957"/>
      <c r="J113" s="957"/>
      <c r="K113" s="957"/>
      <c r="L113" s="957"/>
      <c r="M113" s="957"/>
      <c r="N113" s="957"/>
      <c r="O113" s="957"/>
      <c r="P113" s="957"/>
      <c r="Q113" s="957"/>
      <c r="R113" s="957"/>
      <c r="S113" s="957"/>
      <c r="T113" s="957"/>
    </row>
    <row r="114" spans="2:20" x14ac:dyDescent="0.35">
      <c r="B114" s="957"/>
      <c r="C114" s="957"/>
      <c r="D114" s="957"/>
      <c r="E114" s="957"/>
      <c r="F114" s="957"/>
      <c r="G114" s="957"/>
      <c r="H114" s="957"/>
      <c r="I114" s="957"/>
      <c r="J114" s="957"/>
      <c r="K114" s="957"/>
      <c r="L114" s="957"/>
      <c r="M114" s="957"/>
      <c r="N114" s="957"/>
      <c r="O114" s="957"/>
      <c r="P114" s="957"/>
      <c r="Q114" s="957"/>
      <c r="R114" s="957"/>
      <c r="S114" s="957"/>
      <c r="T114" s="957"/>
    </row>
    <row r="115" spans="2:20" x14ac:dyDescent="0.35">
      <c r="B115" s="957"/>
      <c r="C115" s="957"/>
      <c r="D115" s="957"/>
      <c r="E115" s="957"/>
      <c r="F115" s="957"/>
      <c r="G115" s="957"/>
      <c r="H115" s="957"/>
      <c r="I115" s="957"/>
      <c r="J115" s="957"/>
      <c r="K115" s="957"/>
      <c r="L115" s="957"/>
      <c r="M115" s="957"/>
      <c r="N115" s="957"/>
      <c r="O115" s="957"/>
      <c r="P115" s="957"/>
      <c r="Q115" s="957"/>
      <c r="R115" s="957"/>
      <c r="S115" s="957"/>
      <c r="T115" s="957"/>
    </row>
    <row r="116" spans="2:20" x14ac:dyDescent="0.35">
      <c r="B116" s="957"/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</row>
    <row r="117" spans="2:20" x14ac:dyDescent="0.35">
      <c r="B117" s="957"/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</row>
    <row r="118" spans="2:20" x14ac:dyDescent="0.35">
      <c r="B118" s="957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</row>
    <row r="119" spans="2:20" x14ac:dyDescent="0.35">
      <c r="B119" s="957"/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957"/>
      <c r="P119" s="957"/>
      <c r="Q119" s="957"/>
      <c r="R119" s="957"/>
      <c r="S119" s="957"/>
      <c r="T119" s="957"/>
    </row>
    <row r="120" spans="2:20" x14ac:dyDescent="0.35">
      <c r="B120" s="957"/>
      <c r="C120" s="957"/>
      <c r="D120" s="957"/>
      <c r="E120" s="957"/>
      <c r="F120" s="957"/>
      <c r="G120" s="957"/>
      <c r="H120" s="957"/>
      <c r="I120" s="957"/>
      <c r="J120" s="957"/>
      <c r="K120" s="957"/>
      <c r="L120" s="957"/>
      <c r="M120" s="957"/>
      <c r="N120" s="957"/>
      <c r="O120" s="957"/>
      <c r="P120" s="957"/>
      <c r="Q120" s="957"/>
      <c r="R120" s="957"/>
      <c r="S120" s="957"/>
      <c r="T120" s="957"/>
    </row>
    <row r="121" spans="2:20" x14ac:dyDescent="0.35">
      <c r="B121" s="957"/>
      <c r="C121" s="957"/>
      <c r="D121" s="957"/>
      <c r="E121" s="957"/>
      <c r="F121" s="957"/>
      <c r="G121" s="957"/>
      <c r="H121" s="957"/>
      <c r="I121" s="957"/>
      <c r="J121" s="957"/>
      <c r="K121" s="957"/>
      <c r="L121" s="957"/>
      <c r="M121" s="957"/>
      <c r="N121" s="957"/>
      <c r="O121" s="957"/>
      <c r="P121" s="957"/>
      <c r="Q121" s="957"/>
      <c r="R121" s="957"/>
      <c r="S121" s="957"/>
      <c r="T121" s="957"/>
    </row>
    <row r="122" spans="2:20" x14ac:dyDescent="0.35">
      <c r="B122" s="957"/>
      <c r="C122" s="957"/>
      <c r="D122" s="957"/>
      <c r="E122" s="957"/>
      <c r="F122" s="957"/>
      <c r="G122" s="957"/>
      <c r="H122" s="957"/>
      <c r="I122" s="957"/>
      <c r="J122" s="957"/>
      <c r="K122" s="957"/>
      <c r="L122" s="957"/>
      <c r="M122" s="957"/>
      <c r="N122" s="957"/>
      <c r="O122" s="957"/>
      <c r="P122" s="957"/>
      <c r="Q122" s="957"/>
      <c r="R122" s="957"/>
      <c r="S122" s="957"/>
      <c r="T122" s="957"/>
    </row>
    <row r="123" spans="2:20" x14ac:dyDescent="0.35">
      <c r="B123" s="957"/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957"/>
      <c r="O123" s="957"/>
      <c r="P123" s="957"/>
      <c r="Q123" s="957"/>
      <c r="R123" s="957"/>
      <c r="S123" s="957"/>
      <c r="T123" s="957"/>
    </row>
    <row r="124" spans="2:20" x14ac:dyDescent="0.35">
      <c r="B124" s="957"/>
      <c r="C124" s="957"/>
      <c r="D124" s="957"/>
      <c r="E124" s="957"/>
      <c r="F124" s="957"/>
      <c r="G124" s="957"/>
      <c r="H124" s="957"/>
      <c r="I124" s="957"/>
      <c r="J124" s="957"/>
      <c r="K124" s="957"/>
      <c r="L124" s="957"/>
      <c r="M124" s="957"/>
      <c r="N124" s="957"/>
      <c r="O124" s="957"/>
      <c r="P124" s="957"/>
      <c r="Q124" s="957"/>
      <c r="R124" s="957"/>
      <c r="S124" s="957"/>
      <c r="T124" s="957"/>
    </row>
    <row r="125" spans="2:20" x14ac:dyDescent="0.35">
      <c r="B125" s="957"/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957"/>
      <c r="Q125" s="957"/>
      <c r="R125" s="957"/>
      <c r="S125" s="957"/>
      <c r="T125" s="957"/>
    </row>
    <row r="126" spans="2:20" x14ac:dyDescent="0.35">
      <c r="B126" s="957"/>
      <c r="C126" s="957"/>
      <c r="D126" s="957"/>
      <c r="E126" s="957"/>
      <c r="F126" s="957"/>
      <c r="G126" s="957"/>
      <c r="H126" s="957"/>
      <c r="I126" s="957"/>
      <c r="J126" s="957"/>
      <c r="K126" s="957"/>
      <c r="L126" s="957"/>
      <c r="M126" s="957"/>
      <c r="N126" s="957"/>
      <c r="O126" s="957"/>
      <c r="P126" s="957"/>
      <c r="Q126" s="957"/>
      <c r="R126" s="957"/>
      <c r="S126" s="957"/>
      <c r="T126" s="957"/>
    </row>
    <row r="127" spans="2:20" x14ac:dyDescent="0.35">
      <c r="B127" s="957"/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957"/>
    </row>
    <row r="128" spans="2:20" x14ac:dyDescent="0.35">
      <c r="B128" s="957"/>
      <c r="C128" s="957"/>
      <c r="D128" s="957"/>
      <c r="E128" s="957"/>
      <c r="F128" s="957"/>
      <c r="G128" s="957"/>
      <c r="H128" s="957"/>
      <c r="I128" s="957"/>
      <c r="J128" s="957"/>
      <c r="K128" s="957"/>
      <c r="L128" s="957"/>
      <c r="M128" s="957"/>
      <c r="N128" s="957"/>
      <c r="O128" s="957"/>
      <c r="P128" s="957"/>
      <c r="Q128" s="957"/>
      <c r="R128" s="957"/>
      <c r="S128" s="957"/>
      <c r="T128" s="957"/>
    </row>
    <row r="129" spans="2:20" x14ac:dyDescent="0.35">
      <c r="B129" s="957"/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7"/>
      <c r="T129" s="957"/>
    </row>
    <row r="130" spans="2:20" x14ac:dyDescent="0.35">
      <c r="B130" s="957"/>
      <c r="C130" s="957"/>
      <c r="D130" s="957"/>
      <c r="E130" s="957"/>
      <c r="F130" s="957"/>
      <c r="G130" s="957"/>
      <c r="H130" s="957"/>
      <c r="I130" s="957"/>
      <c r="J130" s="957"/>
      <c r="K130" s="957"/>
      <c r="L130" s="957"/>
      <c r="M130" s="957"/>
      <c r="N130" s="957"/>
      <c r="O130" s="957"/>
      <c r="P130" s="957"/>
      <c r="Q130" s="957"/>
      <c r="R130" s="957"/>
      <c r="S130" s="957"/>
      <c r="T130" s="957"/>
    </row>
    <row r="131" spans="2:20" x14ac:dyDescent="0.35">
      <c r="B131" s="957"/>
      <c r="C131" s="957"/>
      <c r="D131" s="957"/>
      <c r="E131" s="957"/>
      <c r="F131" s="957"/>
      <c r="G131" s="957"/>
      <c r="H131" s="957"/>
      <c r="I131" s="957"/>
      <c r="J131" s="957"/>
      <c r="K131" s="957"/>
      <c r="L131" s="957"/>
      <c r="M131" s="957"/>
      <c r="N131" s="957"/>
      <c r="O131" s="957"/>
      <c r="P131" s="957"/>
      <c r="Q131" s="957"/>
      <c r="R131" s="957"/>
      <c r="S131" s="957"/>
      <c r="T131" s="957"/>
    </row>
    <row r="132" spans="2:20" x14ac:dyDescent="0.35">
      <c r="B132" s="957"/>
      <c r="C132" s="957"/>
      <c r="D132" s="957"/>
      <c r="E132" s="957"/>
      <c r="F132" s="957"/>
      <c r="G132" s="957"/>
      <c r="H132" s="957"/>
      <c r="I132" s="957"/>
      <c r="J132" s="957"/>
      <c r="K132" s="957"/>
      <c r="L132" s="957"/>
      <c r="M132" s="957"/>
      <c r="N132" s="957"/>
      <c r="O132" s="957"/>
      <c r="P132" s="957"/>
      <c r="Q132" s="957"/>
      <c r="R132" s="957"/>
      <c r="S132" s="957"/>
      <c r="T132" s="957"/>
    </row>
    <row r="133" spans="2:20" x14ac:dyDescent="0.35">
      <c r="B133" s="957"/>
      <c r="C133" s="957"/>
      <c r="D133" s="957"/>
      <c r="E133" s="957"/>
      <c r="F133" s="957"/>
      <c r="G133" s="957"/>
      <c r="H133" s="957"/>
      <c r="I133" s="957"/>
      <c r="J133" s="957"/>
      <c r="K133" s="957"/>
      <c r="L133" s="957"/>
      <c r="M133" s="957"/>
      <c r="N133" s="957"/>
      <c r="O133" s="957"/>
      <c r="P133" s="957"/>
      <c r="Q133" s="957"/>
      <c r="R133" s="957"/>
      <c r="S133" s="957"/>
      <c r="T133" s="957"/>
    </row>
    <row r="134" spans="2:20" x14ac:dyDescent="0.35">
      <c r="B134" s="957"/>
      <c r="C134" s="957"/>
      <c r="D134" s="957"/>
      <c r="E134" s="957"/>
      <c r="F134" s="957"/>
      <c r="G134" s="957"/>
      <c r="H134" s="957"/>
      <c r="I134" s="957"/>
      <c r="J134" s="957"/>
      <c r="K134" s="957"/>
      <c r="L134" s="957"/>
      <c r="M134" s="957"/>
      <c r="N134" s="957"/>
      <c r="O134" s="957"/>
      <c r="P134" s="957"/>
      <c r="Q134" s="957"/>
      <c r="R134" s="957"/>
      <c r="S134" s="957"/>
      <c r="T134" s="957"/>
    </row>
    <row r="135" spans="2:20" x14ac:dyDescent="0.35">
      <c r="B135" s="957"/>
      <c r="C135" s="957"/>
      <c r="D135" s="957"/>
      <c r="E135" s="957"/>
      <c r="F135" s="957"/>
      <c r="G135" s="957"/>
      <c r="H135" s="957"/>
      <c r="I135" s="957"/>
      <c r="J135" s="957"/>
      <c r="K135" s="957"/>
      <c r="L135" s="957"/>
      <c r="M135" s="957"/>
      <c r="N135" s="957"/>
      <c r="O135" s="957"/>
      <c r="P135" s="957"/>
      <c r="Q135" s="957"/>
      <c r="R135" s="957"/>
      <c r="S135" s="957"/>
      <c r="T135" s="957"/>
    </row>
    <row r="136" spans="2:20" x14ac:dyDescent="0.35">
      <c r="B136" s="957"/>
      <c r="C136" s="957"/>
      <c r="D136" s="957"/>
      <c r="E136" s="957"/>
      <c r="F136" s="957"/>
      <c r="G136" s="957"/>
      <c r="H136" s="957"/>
      <c r="I136" s="957"/>
      <c r="J136" s="957"/>
      <c r="K136" s="957"/>
      <c r="L136" s="957"/>
      <c r="M136" s="957"/>
      <c r="N136" s="957"/>
      <c r="O136" s="957"/>
      <c r="P136" s="957"/>
      <c r="Q136" s="957"/>
      <c r="R136" s="957"/>
      <c r="S136" s="957"/>
      <c r="T136" s="957"/>
    </row>
    <row r="137" spans="2:20" x14ac:dyDescent="0.35">
      <c r="B137" s="957"/>
      <c r="C137" s="957"/>
      <c r="D137" s="957"/>
      <c r="E137" s="957"/>
      <c r="F137" s="957"/>
      <c r="G137" s="957"/>
      <c r="H137" s="957"/>
      <c r="I137" s="957"/>
      <c r="J137" s="957"/>
      <c r="K137" s="957"/>
      <c r="L137" s="957"/>
      <c r="M137" s="957"/>
      <c r="N137" s="957"/>
      <c r="O137" s="957"/>
      <c r="P137" s="957"/>
      <c r="Q137" s="957"/>
      <c r="R137" s="957"/>
      <c r="S137" s="957"/>
      <c r="T137" s="957"/>
    </row>
    <row r="138" spans="2:20" x14ac:dyDescent="0.35">
      <c r="B138" s="957"/>
      <c r="C138" s="957"/>
      <c r="D138" s="957"/>
      <c r="E138" s="957"/>
      <c r="F138" s="957"/>
      <c r="G138" s="957"/>
      <c r="H138" s="957"/>
      <c r="I138" s="957"/>
      <c r="J138" s="957"/>
      <c r="K138" s="957"/>
      <c r="L138" s="957"/>
      <c r="M138" s="957"/>
      <c r="N138" s="957"/>
      <c r="O138" s="957"/>
      <c r="P138" s="957"/>
      <c r="Q138" s="957"/>
      <c r="R138" s="957"/>
      <c r="S138" s="957"/>
      <c r="T138" s="957"/>
    </row>
    <row r="139" spans="2:20" x14ac:dyDescent="0.35">
      <c r="B139" s="957"/>
      <c r="C139" s="957"/>
      <c r="D139" s="957"/>
      <c r="E139" s="957"/>
      <c r="F139" s="957"/>
      <c r="G139" s="957"/>
      <c r="H139" s="957"/>
      <c r="I139" s="957"/>
      <c r="J139" s="957"/>
      <c r="K139" s="957"/>
      <c r="L139" s="957"/>
      <c r="M139" s="957"/>
      <c r="N139" s="957"/>
      <c r="O139" s="957"/>
      <c r="P139" s="957"/>
      <c r="Q139" s="957"/>
      <c r="R139" s="957"/>
      <c r="S139" s="957"/>
      <c r="T139" s="957"/>
    </row>
    <row r="140" spans="2:20" x14ac:dyDescent="0.35">
      <c r="B140" s="957"/>
      <c r="C140" s="957"/>
      <c r="D140" s="957"/>
      <c r="E140" s="957"/>
      <c r="F140" s="957"/>
      <c r="G140" s="957"/>
      <c r="H140" s="957"/>
      <c r="I140" s="957"/>
      <c r="J140" s="957"/>
      <c r="K140" s="957"/>
      <c r="L140" s="957"/>
      <c r="M140" s="957"/>
      <c r="N140" s="957"/>
      <c r="O140" s="957"/>
      <c r="P140" s="957"/>
      <c r="Q140" s="957"/>
      <c r="R140" s="957"/>
      <c r="S140" s="957"/>
      <c r="T140" s="957"/>
    </row>
    <row r="141" spans="2:20" x14ac:dyDescent="0.35">
      <c r="B141" s="957"/>
      <c r="C141" s="957"/>
      <c r="D141" s="957"/>
      <c r="E141" s="957"/>
      <c r="F141" s="957"/>
      <c r="G141" s="957"/>
      <c r="H141" s="957"/>
      <c r="I141" s="957"/>
      <c r="J141" s="957"/>
      <c r="K141" s="957"/>
      <c r="L141" s="957"/>
      <c r="M141" s="957"/>
      <c r="N141" s="957"/>
      <c r="O141" s="957"/>
      <c r="P141" s="957"/>
      <c r="Q141" s="957"/>
      <c r="R141" s="957"/>
      <c r="S141" s="957"/>
      <c r="T141" s="957"/>
    </row>
    <row r="142" spans="2:20" x14ac:dyDescent="0.35">
      <c r="B142" s="957"/>
      <c r="C142" s="957"/>
      <c r="D142" s="957"/>
      <c r="E142" s="957"/>
      <c r="F142" s="957"/>
      <c r="G142" s="957"/>
      <c r="H142" s="957"/>
      <c r="I142" s="957"/>
      <c r="J142" s="957"/>
      <c r="K142" s="957"/>
      <c r="L142" s="957"/>
      <c r="M142" s="957"/>
      <c r="N142" s="957"/>
      <c r="O142" s="957"/>
      <c r="P142" s="957"/>
      <c r="Q142" s="957"/>
      <c r="R142" s="957"/>
      <c r="S142" s="957"/>
      <c r="T142" s="957"/>
    </row>
    <row r="143" spans="2:20" x14ac:dyDescent="0.35">
      <c r="B143" s="957"/>
      <c r="C143" s="957"/>
      <c r="D143" s="957"/>
      <c r="E143" s="957"/>
      <c r="F143" s="957"/>
      <c r="G143" s="957"/>
      <c r="H143" s="957"/>
      <c r="I143" s="957"/>
      <c r="J143" s="957"/>
      <c r="K143" s="957"/>
      <c r="L143" s="957"/>
      <c r="M143" s="957"/>
      <c r="N143" s="957"/>
      <c r="O143" s="957"/>
      <c r="P143" s="957"/>
      <c r="Q143" s="957"/>
      <c r="R143" s="957"/>
      <c r="S143" s="957"/>
      <c r="T143" s="957"/>
    </row>
    <row r="144" spans="2:20" x14ac:dyDescent="0.35">
      <c r="B144" s="957"/>
      <c r="C144" s="957"/>
      <c r="D144" s="957"/>
      <c r="E144" s="957"/>
      <c r="F144" s="957"/>
      <c r="G144" s="957"/>
      <c r="H144" s="957"/>
      <c r="I144" s="957"/>
      <c r="J144" s="957"/>
      <c r="K144" s="957"/>
      <c r="L144" s="957"/>
      <c r="M144" s="957"/>
      <c r="N144" s="957"/>
      <c r="O144" s="957"/>
      <c r="P144" s="957"/>
      <c r="Q144" s="957"/>
      <c r="R144" s="957"/>
      <c r="S144" s="957"/>
      <c r="T144" s="957"/>
    </row>
    <row r="145" spans="2:20" x14ac:dyDescent="0.35">
      <c r="B145" s="957"/>
      <c r="C145" s="957"/>
      <c r="D145" s="957"/>
      <c r="E145" s="957"/>
      <c r="F145" s="957"/>
      <c r="G145" s="957"/>
      <c r="H145" s="957"/>
      <c r="I145" s="957"/>
      <c r="J145" s="957"/>
      <c r="K145" s="957"/>
      <c r="L145" s="957"/>
      <c r="M145" s="957"/>
      <c r="N145" s="957"/>
      <c r="O145" s="957"/>
      <c r="P145" s="957"/>
      <c r="Q145" s="957"/>
      <c r="R145" s="957"/>
      <c r="S145" s="957"/>
      <c r="T145" s="957"/>
    </row>
    <row r="146" spans="2:20" x14ac:dyDescent="0.35">
      <c r="B146" s="957"/>
      <c r="C146" s="957"/>
      <c r="D146" s="957"/>
      <c r="E146" s="957"/>
      <c r="F146" s="957"/>
      <c r="G146" s="957"/>
      <c r="H146" s="957"/>
      <c r="I146" s="957"/>
      <c r="J146" s="957"/>
      <c r="K146" s="957"/>
      <c r="L146" s="957"/>
      <c r="M146" s="957"/>
      <c r="N146" s="957"/>
      <c r="O146" s="957"/>
      <c r="P146" s="957"/>
      <c r="Q146" s="957"/>
      <c r="R146" s="957"/>
      <c r="S146" s="957"/>
      <c r="T146" s="957"/>
    </row>
    <row r="147" spans="2:20" x14ac:dyDescent="0.35">
      <c r="B147" s="957"/>
      <c r="C147" s="957"/>
      <c r="D147" s="957"/>
      <c r="E147" s="957"/>
      <c r="F147" s="957"/>
      <c r="G147" s="957"/>
      <c r="H147" s="957"/>
      <c r="I147" s="957"/>
      <c r="J147" s="957"/>
      <c r="K147" s="957"/>
      <c r="L147" s="957"/>
      <c r="M147" s="957"/>
      <c r="N147" s="957"/>
      <c r="O147" s="957"/>
      <c r="P147" s="957"/>
      <c r="Q147" s="957"/>
      <c r="R147" s="957"/>
      <c r="S147" s="957"/>
      <c r="T147" s="957"/>
    </row>
    <row r="148" spans="2:20" x14ac:dyDescent="0.35">
      <c r="B148" s="957"/>
      <c r="C148" s="957"/>
      <c r="D148" s="957"/>
      <c r="E148" s="957"/>
      <c r="F148" s="957"/>
      <c r="G148" s="957"/>
      <c r="H148" s="957"/>
      <c r="I148" s="957"/>
      <c r="J148" s="957"/>
      <c r="K148" s="957"/>
      <c r="L148" s="957"/>
      <c r="M148" s="957"/>
      <c r="N148" s="957"/>
      <c r="O148" s="957"/>
      <c r="P148" s="957"/>
      <c r="Q148" s="957"/>
      <c r="R148" s="957"/>
      <c r="S148" s="957"/>
      <c r="T148" s="957"/>
    </row>
    <row r="149" spans="2:20" x14ac:dyDescent="0.35">
      <c r="B149" s="957"/>
      <c r="C149" s="957"/>
      <c r="D149" s="957"/>
      <c r="E149" s="957"/>
      <c r="F149" s="957"/>
      <c r="G149" s="957"/>
      <c r="H149" s="957"/>
      <c r="I149" s="957"/>
      <c r="J149" s="957"/>
      <c r="K149" s="957"/>
      <c r="L149" s="957"/>
      <c r="M149" s="957"/>
      <c r="N149" s="957"/>
      <c r="O149" s="957"/>
      <c r="P149" s="957"/>
      <c r="Q149" s="957"/>
      <c r="R149" s="957"/>
      <c r="S149" s="957"/>
      <c r="T149" s="957"/>
    </row>
    <row r="150" spans="2:20" x14ac:dyDescent="0.35">
      <c r="B150" s="957"/>
      <c r="C150" s="957"/>
      <c r="D150" s="957"/>
      <c r="E150" s="957"/>
      <c r="F150" s="957"/>
      <c r="G150" s="957"/>
      <c r="H150" s="957"/>
      <c r="I150" s="957"/>
      <c r="J150" s="957"/>
      <c r="K150" s="957"/>
      <c r="L150" s="957"/>
      <c r="M150" s="957"/>
      <c r="N150" s="957"/>
      <c r="O150" s="957"/>
      <c r="P150" s="957"/>
      <c r="Q150" s="957"/>
      <c r="R150" s="957"/>
      <c r="S150" s="957"/>
      <c r="T150" s="957"/>
    </row>
    <row r="151" spans="2:20" x14ac:dyDescent="0.35">
      <c r="B151" s="957"/>
      <c r="C151" s="957"/>
      <c r="D151" s="957"/>
      <c r="E151" s="957"/>
      <c r="F151" s="957"/>
      <c r="G151" s="957"/>
      <c r="H151" s="957"/>
      <c r="I151" s="957"/>
      <c r="J151" s="957"/>
      <c r="K151" s="957"/>
      <c r="L151" s="957"/>
      <c r="M151" s="957"/>
      <c r="N151" s="957"/>
      <c r="O151" s="957"/>
      <c r="P151" s="957"/>
      <c r="Q151" s="957"/>
      <c r="R151" s="957"/>
      <c r="S151" s="957"/>
      <c r="T151" s="957"/>
    </row>
    <row r="152" spans="2:20" x14ac:dyDescent="0.35">
      <c r="B152" s="957"/>
      <c r="C152" s="957"/>
      <c r="D152" s="957"/>
      <c r="E152" s="957"/>
      <c r="F152" s="957"/>
      <c r="G152" s="957"/>
      <c r="H152" s="957"/>
      <c r="I152" s="957"/>
      <c r="J152" s="957"/>
      <c r="K152" s="957"/>
      <c r="L152" s="957"/>
      <c r="M152" s="957"/>
      <c r="N152" s="957"/>
      <c r="O152" s="957"/>
      <c r="P152" s="957"/>
      <c r="Q152" s="957"/>
      <c r="R152" s="957"/>
      <c r="S152" s="957"/>
      <c r="T152" s="957"/>
    </row>
    <row r="153" spans="2:20" x14ac:dyDescent="0.35">
      <c r="B153" s="957"/>
      <c r="C153" s="957"/>
      <c r="D153" s="957"/>
      <c r="E153" s="957"/>
      <c r="F153" s="957"/>
      <c r="G153" s="957"/>
      <c r="H153" s="957"/>
      <c r="I153" s="957"/>
      <c r="J153" s="957"/>
      <c r="K153" s="957"/>
      <c r="L153" s="957"/>
      <c r="M153" s="957"/>
      <c r="N153" s="957"/>
      <c r="O153" s="957"/>
      <c r="P153" s="957"/>
      <c r="Q153" s="957"/>
      <c r="R153" s="957"/>
      <c r="S153" s="957"/>
      <c r="T153" s="957"/>
    </row>
    <row r="154" spans="2:20" x14ac:dyDescent="0.35">
      <c r="B154" s="957"/>
      <c r="C154" s="957"/>
      <c r="D154" s="957"/>
      <c r="E154" s="957"/>
      <c r="F154" s="957"/>
      <c r="G154" s="957"/>
      <c r="H154" s="957"/>
      <c r="I154" s="957"/>
      <c r="J154" s="957"/>
      <c r="K154" s="957"/>
      <c r="L154" s="957"/>
      <c r="M154" s="957"/>
      <c r="N154" s="957"/>
      <c r="O154" s="957"/>
      <c r="P154" s="957"/>
      <c r="Q154" s="957"/>
      <c r="R154" s="957"/>
      <c r="S154" s="957"/>
      <c r="T154" s="957"/>
    </row>
    <row r="155" spans="2:20" x14ac:dyDescent="0.35">
      <c r="B155" s="957"/>
      <c r="C155" s="957"/>
      <c r="D155" s="957"/>
      <c r="E155" s="957"/>
      <c r="F155" s="957"/>
      <c r="G155" s="957"/>
      <c r="H155" s="957"/>
      <c r="I155" s="957"/>
      <c r="J155" s="957"/>
      <c r="K155" s="957"/>
      <c r="L155" s="957"/>
      <c r="M155" s="957"/>
      <c r="N155" s="957"/>
      <c r="O155" s="957"/>
      <c r="P155" s="957"/>
      <c r="Q155" s="957"/>
      <c r="R155" s="957"/>
      <c r="S155" s="957"/>
      <c r="T155" s="957"/>
    </row>
    <row r="156" spans="2:20" x14ac:dyDescent="0.35">
      <c r="B156" s="957"/>
      <c r="C156" s="957"/>
      <c r="D156" s="957"/>
      <c r="E156" s="957"/>
      <c r="F156" s="957"/>
      <c r="G156" s="957"/>
      <c r="H156" s="957"/>
      <c r="I156" s="957"/>
      <c r="J156" s="957"/>
      <c r="K156" s="957"/>
      <c r="L156" s="957"/>
      <c r="M156" s="957"/>
      <c r="N156" s="957"/>
      <c r="O156" s="957"/>
      <c r="P156" s="957"/>
      <c r="Q156" s="957"/>
      <c r="R156" s="957"/>
      <c r="S156" s="957"/>
      <c r="T156" s="957"/>
    </row>
    <row r="157" spans="2:20" x14ac:dyDescent="0.35">
      <c r="B157" s="957"/>
      <c r="C157" s="957"/>
      <c r="D157" s="957"/>
      <c r="E157" s="957"/>
      <c r="F157" s="957"/>
      <c r="G157" s="957"/>
      <c r="H157" s="957"/>
      <c r="I157" s="957"/>
      <c r="J157" s="957"/>
      <c r="K157" s="957"/>
      <c r="L157" s="957"/>
      <c r="M157" s="957"/>
      <c r="N157" s="957"/>
      <c r="O157" s="957"/>
      <c r="P157" s="957"/>
      <c r="Q157" s="957"/>
      <c r="R157" s="957"/>
      <c r="S157" s="957"/>
      <c r="T157" s="957"/>
    </row>
    <row r="158" spans="2:20" x14ac:dyDescent="0.35">
      <c r="B158" s="957"/>
      <c r="C158" s="957"/>
      <c r="D158" s="957"/>
      <c r="E158" s="957"/>
      <c r="F158" s="957"/>
      <c r="G158" s="957"/>
      <c r="H158" s="957"/>
      <c r="I158" s="957"/>
      <c r="J158" s="957"/>
      <c r="K158" s="957"/>
      <c r="L158" s="957"/>
      <c r="M158" s="957"/>
      <c r="N158" s="957"/>
      <c r="O158" s="957"/>
      <c r="P158" s="957"/>
      <c r="Q158" s="957"/>
      <c r="R158" s="957"/>
      <c r="S158" s="957"/>
      <c r="T158" s="957"/>
    </row>
    <row r="159" spans="2:20" x14ac:dyDescent="0.35">
      <c r="B159" s="957"/>
      <c r="C159" s="957"/>
      <c r="D159" s="957"/>
      <c r="E159" s="957"/>
      <c r="F159" s="957"/>
      <c r="G159" s="957"/>
      <c r="H159" s="957"/>
      <c r="I159" s="957"/>
      <c r="J159" s="957"/>
      <c r="K159" s="957"/>
      <c r="L159" s="957"/>
      <c r="M159" s="957"/>
      <c r="N159" s="957"/>
      <c r="O159" s="957"/>
      <c r="P159" s="957"/>
      <c r="Q159" s="957"/>
      <c r="R159" s="957"/>
      <c r="S159" s="957"/>
      <c r="T159" s="957"/>
    </row>
    <row r="160" spans="2:20" x14ac:dyDescent="0.35">
      <c r="B160" s="957"/>
      <c r="C160" s="957"/>
      <c r="D160" s="957"/>
      <c r="E160" s="957"/>
      <c r="F160" s="957"/>
      <c r="G160" s="957"/>
      <c r="H160" s="957"/>
      <c r="I160" s="957"/>
      <c r="J160" s="957"/>
      <c r="K160" s="957"/>
      <c r="L160" s="957"/>
      <c r="M160" s="957"/>
      <c r="N160" s="957"/>
      <c r="O160" s="957"/>
      <c r="P160" s="957"/>
      <c r="Q160" s="957"/>
      <c r="R160" s="957"/>
      <c r="S160" s="957"/>
      <c r="T160" s="957"/>
    </row>
    <row r="161" spans="2:20" x14ac:dyDescent="0.35">
      <c r="B161" s="957"/>
      <c r="C161" s="957"/>
      <c r="D161" s="957"/>
      <c r="E161" s="957"/>
      <c r="F161" s="957"/>
      <c r="G161" s="957"/>
      <c r="H161" s="957"/>
      <c r="I161" s="957"/>
      <c r="J161" s="957"/>
      <c r="K161" s="957"/>
      <c r="L161" s="957"/>
      <c r="M161" s="957"/>
      <c r="N161" s="957"/>
      <c r="O161" s="957"/>
      <c r="P161" s="957"/>
      <c r="Q161" s="957"/>
      <c r="R161" s="957"/>
      <c r="S161" s="957"/>
      <c r="T161" s="957"/>
    </row>
    <row r="162" spans="2:20" x14ac:dyDescent="0.35">
      <c r="B162" s="957"/>
      <c r="C162" s="957"/>
      <c r="D162" s="957"/>
      <c r="E162" s="957"/>
      <c r="F162" s="957"/>
      <c r="G162" s="957"/>
      <c r="H162" s="957"/>
      <c r="I162" s="957"/>
      <c r="J162" s="957"/>
      <c r="K162" s="957"/>
      <c r="L162" s="957"/>
      <c r="M162" s="957"/>
      <c r="N162" s="957"/>
      <c r="O162" s="957"/>
      <c r="P162" s="957"/>
      <c r="Q162" s="957"/>
      <c r="R162" s="957"/>
      <c r="S162" s="957"/>
      <c r="T162" s="957"/>
    </row>
    <row r="163" spans="2:20" x14ac:dyDescent="0.35">
      <c r="B163" s="957"/>
      <c r="C163" s="957"/>
      <c r="D163" s="957"/>
      <c r="E163" s="957"/>
      <c r="F163" s="957"/>
      <c r="G163" s="957"/>
      <c r="H163" s="957"/>
      <c r="I163" s="957"/>
      <c r="J163" s="957"/>
      <c r="K163" s="957"/>
      <c r="L163" s="957"/>
      <c r="M163" s="957"/>
      <c r="N163" s="957"/>
      <c r="O163" s="957"/>
      <c r="P163" s="957"/>
      <c r="Q163" s="957"/>
      <c r="R163" s="957"/>
      <c r="S163" s="957"/>
      <c r="T163" s="957"/>
    </row>
    <row r="164" spans="2:20" x14ac:dyDescent="0.35">
      <c r="B164" s="957"/>
      <c r="C164" s="957"/>
      <c r="D164" s="957"/>
      <c r="E164" s="957"/>
      <c r="F164" s="957"/>
      <c r="G164" s="957"/>
      <c r="H164" s="957"/>
      <c r="I164" s="957"/>
      <c r="J164" s="957"/>
      <c r="K164" s="957"/>
      <c r="L164" s="957"/>
      <c r="M164" s="957"/>
      <c r="N164" s="957"/>
      <c r="O164" s="957"/>
      <c r="P164" s="957"/>
      <c r="Q164" s="957"/>
      <c r="R164" s="957"/>
      <c r="S164" s="957"/>
      <c r="T164" s="957"/>
    </row>
    <row r="165" spans="2:20" x14ac:dyDescent="0.35">
      <c r="B165" s="957"/>
      <c r="C165" s="957"/>
      <c r="D165" s="957"/>
      <c r="E165" s="957"/>
      <c r="F165" s="957"/>
      <c r="G165" s="957"/>
      <c r="H165" s="957"/>
      <c r="I165" s="957"/>
      <c r="J165" s="957"/>
      <c r="K165" s="957"/>
      <c r="L165" s="957"/>
      <c r="M165" s="957"/>
      <c r="N165" s="957"/>
      <c r="O165" s="957"/>
      <c r="P165" s="957"/>
      <c r="Q165" s="957"/>
      <c r="R165" s="957"/>
      <c r="S165" s="957"/>
      <c r="T165" s="957"/>
    </row>
    <row r="166" spans="2:20" x14ac:dyDescent="0.35">
      <c r="B166" s="957"/>
      <c r="C166" s="957"/>
      <c r="D166" s="957"/>
      <c r="E166" s="957"/>
      <c r="F166" s="957"/>
      <c r="G166" s="957"/>
      <c r="H166" s="957"/>
      <c r="I166" s="957"/>
      <c r="J166" s="957"/>
      <c r="K166" s="957"/>
      <c r="L166" s="957"/>
      <c r="M166" s="957"/>
      <c r="N166" s="957"/>
      <c r="O166" s="957"/>
      <c r="P166" s="957"/>
      <c r="Q166" s="957"/>
      <c r="R166" s="957"/>
      <c r="S166" s="957"/>
      <c r="T166" s="957"/>
    </row>
    <row r="167" spans="2:20" x14ac:dyDescent="0.35">
      <c r="B167" s="957"/>
      <c r="C167" s="957"/>
      <c r="D167" s="957"/>
      <c r="E167" s="957"/>
      <c r="F167" s="957"/>
      <c r="G167" s="957"/>
      <c r="H167" s="957"/>
      <c r="I167" s="957"/>
      <c r="J167" s="957"/>
      <c r="K167" s="957"/>
      <c r="L167" s="957"/>
      <c r="M167" s="957"/>
      <c r="N167" s="957"/>
      <c r="O167" s="957"/>
      <c r="P167" s="957"/>
      <c r="Q167" s="957"/>
      <c r="R167" s="957"/>
      <c r="S167" s="957"/>
      <c r="T167" s="957"/>
    </row>
    <row r="168" spans="2:20" x14ac:dyDescent="0.35">
      <c r="B168" s="957"/>
      <c r="C168" s="957"/>
      <c r="D168" s="957"/>
      <c r="E168" s="957"/>
      <c r="F168" s="957"/>
      <c r="G168" s="957"/>
      <c r="H168" s="957"/>
      <c r="I168" s="957"/>
      <c r="J168" s="957"/>
      <c r="K168" s="957"/>
      <c r="L168" s="957"/>
      <c r="M168" s="957"/>
      <c r="N168" s="957"/>
      <c r="O168" s="957"/>
      <c r="P168" s="957"/>
      <c r="Q168" s="957"/>
      <c r="R168" s="957"/>
      <c r="S168" s="957"/>
      <c r="T168" s="957"/>
    </row>
    <row r="169" spans="2:20" x14ac:dyDescent="0.35">
      <c r="B169" s="957"/>
      <c r="C169" s="957"/>
      <c r="D169" s="957"/>
      <c r="E169" s="957"/>
      <c r="F169" s="957"/>
      <c r="G169" s="957"/>
      <c r="H169" s="957"/>
      <c r="I169" s="957"/>
      <c r="J169" s="957"/>
      <c r="K169" s="957"/>
      <c r="L169" s="957"/>
      <c r="M169" s="957"/>
      <c r="N169" s="957"/>
      <c r="O169" s="957"/>
      <c r="P169" s="957"/>
      <c r="Q169" s="957"/>
      <c r="R169" s="957"/>
      <c r="S169" s="957"/>
      <c r="T169" s="957"/>
    </row>
    <row r="170" spans="2:20" x14ac:dyDescent="0.35">
      <c r="B170" s="957"/>
      <c r="C170" s="957"/>
      <c r="D170" s="957"/>
      <c r="E170" s="957"/>
      <c r="F170" s="957"/>
      <c r="G170" s="957"/>
      <c r="H170" s="957"/>
      <c r="I170" s="957"/>
      <c r="J170" s="957"/>
      <c r="K170" s="957"/>
      <c r="L170" s="957"/>
      <c r="M170" s="957"/>
      <c r="N170" s="957"/>
      <c r="O170" s="957"/>
      <c r="P170" s="957"/>
      <c r="Q170" s="957"/>
      <c r="R170" s="957"/>
      <c r="S170" s="957"/>
      <c r="T170" s="957"/>
    </row>
    <row r="171" spans="2:20" x14ac:dyDescent="0.35">
      <c r="B171" s="957"/>
      <c r="C171" s="957"/>
      <c r="D171" s="957"/>
      <c r="E171" s="957"/>
      <c r="F171" s="957"/>
      <c r="G171" s="957"/>
      <c r="H171" s="957"/>
      <c r="I171" s="957"/>
      <c r="J171" s="957"/>
      <c r="K171" s="957"/>
      <c r="L171" s="957"/>
      <c r="M171" s="957"/>
      <c r="N171" s="957"/>
      <c r="O171" s="957"/>
      <c r="P171" s="957"/>
      <c r="Q171" s="957"/>
      <c r="R171" s="957"/>
      <c r="S171" s="957"/>
      <c r="T171" s="957"/>
    </row>
    <row r="172" spans="2:20" x14ac:dyDescent="0.35">
      <c r="B172" s="957"/>
      <c r="C172" s="957"/>
      <c r="D172" s="957"/>
      <c r="E172" s="957"/>
      <c r="F172" s="957"/>
      <c r="G172" s="957"/>
      <c r="H172" s="957"/>
      <c r="I172" s="957"/>
      <c r="J172" s="957"/>
      <c r="K172" s="957"/>
      <c r="L172" s="957"/>
      <c r="M172" s="957"/>
      <c r="N172" s="957"/>
      <c r="O172" s="957"/>
      <c r="P172" s="957"/>
      <c r="Q172" s="957"/>
      <c r="R172" s="957"/>
      <c r="S172" s="957"/>
      <c r="T172" s="957"/>
    </row>
    <row r="173" spans="2:20" x14ac:dyDescent="0.35">
      <c r="B173" s="957"/>
      <c r="C173" s="957"/>
      <c r="D173" s="957"/>
      <c r="E173" s="957"/>
      <c r="F173" s="957"/>
      <c r="G173" s="957"/>
      <c r="H173" s="957"/>
      <c r="I173" s="957"/>
      <c r="J173" s="957"/>
      <c r="K173" s="957"/>
      <c r="L173" s="957"/>
      <c r="M173" s="957"/>
      <c r="N173" s="957"/>
      <c r="O173" s="957"/>
      <c r="P173" s="957"/>
      <c r="Q173" s="957"/>
      <c r="R173" s="957"/>
      <c r="S173" s="957"/>
      <c r="T173" s="957"/>
    </row>
    <row r="174" spans="2:20" x14ac:dyDescent="0.35">
      <c r="B174" s="957"/>
      <c r="C174" s="957"/>
      <c r="D174" s="957"/>
      <c r="E174" s="957"/>
      <c r="F174" s="957"/>
      <c r="G174" s="957"/>
      <c r="H174" s="957"/>
      <c r="I174" s="957"/>
      <c r="J174" s="957"/>
      <c r="K174" s="957"/>
      <c r="L174" s="957"/>
      <c r="M174" s="957"/>
      <c r="N174" s="957"/>
      <c r="O174" s="957"/>
      <c r="P174" s="957"/>
      <c r="Q174" s="957"/>
      <c r="R174" s="957"/>
      <c r="S174" s="957"/>
      <c r="T174" s="957"/>
    </row>
    <row r="175" spans="2:20" x14ac:dyDescent="0.35">
      <c r="B175" s="957"/>
      <c r="C175" s="957"/>
      <c r="D175" s="957"/>
      <c r="E175" s="957"/>
      <c r="F175" s="957"/>
      <c r="G175" s="957"/>
      <c r="H175" s="957"/>
      <c r="I175" s="957"/>
      <c r="J175" s="957"/>
      <c r="K175" s="957"/>
      <c r="L175" s="957"/>
      <c r="M175" s="957"/>
      <c r="N175" s="957"/>
      <c r="O175" s="957"/>
      <c r="P175" s="957"/>
      <c r="Q175" s="957"/>
      <c r="R175" s="957"/>
      <c r="S175" s="957"/>
      <c r="T175" s="957"/>
    </row>
    <row r="176" spans="2:20" x14ac:dyDescent="0.35">
      <c r="B176" s="957"/>
      <c r="C176" s="957"/>
      <c r="D176" s="957"/>
      <c r="E176" s="957"/>
      <c r="F176" s="957"/>
      <c r="G176" s="957"/>
      <c r="H176" s="957"/>
      <c r="I176" s="957"/>
      <c r="J176" s="957"/>
      <c r="K176" s="957"/>
      <c r="L176" s="957"/>
      <c r="M176" s="957"/>
      <c r="N176" s="957"/>
      <c r="O176" s="957"/>
      <c r="P176" s="957"/>
      <c r="Q176" s="957"/>
      <c r="R176" s="957"/>
      <c r="S176" s="957"/>
      <c r="T176" s="957"/>
    </row>
    <row r="177" spans="2:20" x14ac:dyDescent="0.35">
      <c r="B177" s="957"/>
      <c r="C177" s="957"/>
      <c r="D177" s="957"/>
      <c r="E177" s="957"/>
      <c r="F177" s="957"/>
      <c r="G177" s="957"/>
      <c r="H177" s="957"/>
      <c r="I177" s="957"/>
      <c r="J177" s="957"/>
      <c r="K177" s="957"/>
      <c r="L177" s="957"/>
      <c r="M177" s="957"/>
      <c r="N177" s="957"/>
      <c r="O177" s="957"/>
      <c r="P177" s="957"/>
      <c r="Q177" s="957"/>
      <c r="R177" s="957"/>
      <c r="S177" s="957"/>
      <c r="T177" s="957"/>
    </row>
    <row r="178" spans="2:20" x14ac:dyDescent="0.35">
      <c r="B178" s="957"/>
      <c r="C178" s="957"/>
      <c r="D178" s="957"/>
      <c r="E178" s="957"/>
      <c r="F178" s="957"/>
      <c r="G178" s="957"/>
      <c r="H178" s="957"/>
      <c r="I178" s="957"/>
      <c r="J178" s="957"/>
      <c r="K178" s="957"/>
      <c r="L178" s="957"/>
      <c r="M178" s="957"/>
      <c r="N178" s="957"/>
      <c r="O178" s="957"/>
      <c r="P178" s="957"/>
      <c r="Q178" s="957"/>
      <c r="R178" s="957"/>
      <c r="S178" s="957"/>
      <c r="T178" s="957"/>
    </row>
    <row r="179" spans="2:20" x14ac:dyDescent="0.35">
      <c r="B179" s="957"/>
      <c r="C179" s="957"/>
      <c r="D179" s="957"/>
      <c r="E179" s="957"/>
      <c r="F179" s="957"/>
      <c r="G179" s="957"/>
      <c r="H179" s="957"/>
      <c r="I179" s="957"/>
      <c r="J179" s="957"/>
      <c r="K179" s="957"/>
      <c r="L179" s="957"/>
      <c r="M179" s="957"/>
      <c r="N179" s="957"/>
      <c r="O179" s="957"/>
      <c r="P179" s="957"/>
      <c r="Q179" s="957"/>
      <c r="R179" s="957"/>
      <c r="S179" s="957"/>
      <c r="T179" s="957"/>
    </row>
    <row r="180" spans="2:20" x14ac:dyDescent="0.35">
      <c r="B180" s="957"/>
      <c r="C180" s="957"/>
      <c r="D180" s="957"/>
      <c r="E180" s="957"/>
      <c r="F180" s="957"/>
      <c r="G180" s="957"/>
      <c r="H180" s="957"/>
      <c r="I180" s="957"/>
      <c r="J180" s="957"/>
      <c r="K180" s="957"/>
      <c r="L180" s="957"/>
      <c r="M180" s="957"/>
      <c r="N180" s="957"/>
      <c r="O180" s="957"/>
      <c r="P180" s="957"/>
      <c r="Q180" s="957"/>
      <c r="R180" s="957"/>
      <c r="S180" s="957"/>
      <c r="T180" s="957"/>
    </row>
    <row r="181" spans="2:20" x14ac:dyDescent="0.35">
      <c r="B181" s="957"/>
      <c r="C181" s="957"/>
      <c r="D181" s="957"/>
      <c r="E181" s="957"/>
      <c r="F181" s="957"/>
      <c r="G181" s="957"/>
      <c r="H181" s="957"/>
      <c r="I181" s="957"/>
      <c r="J181" s="957"/>
      <c r="K181" s="957"/>
      <c r="L181" s="957"/>
      <c r="M181" s="957"/>
      <c r="N181" s="957"/>
      <c r="O181" s="957"/>
      <c r="P181" s="957"/>
      <c r="Q181" s="957"/>
      <c r="R181" s="957"/>
      <c r="S181" s="957"/>
      <c r="T181" s="957"/>
    </row>
    <row r="182" spans="2:20" x14ac:dyDescent="0.35">
      <c r="B182" s="957"/>
      <c r="C182" s="957"/>
      <c r="D182" s="957"/>
      <c r="E182" s="957"/>
      <c r="F182" s="957"/>
      <c r="G182" s="957"/>
      <c r="H182" s="957"/>
      <c r="I182" s="957"/>
      <c r="J182" s="957"/>
      <c r="K182" s="957"/>
      <c r="L182" s="957"/>
      <c r="M182" s="957"/>
      <c r="N182" s="957"/>
      <c r="O182" s="957"/>
      <c r="P182" s="957"/>
      <c r="Q182" s="957"/>
      <c r="R182" s="957"/>
      <c r="S182" s="957"/>
      <c r="T182" s="957"/>
    </row>
    <row r="183" spans="2:20" x14ac:dyDescent="0.35">
      <c r="B183" s="957"/>
      <c r="C183" s="957"/>
      <c r="D183" s="957"/>
      <c r="E183" s="957"/>
      <c r="F183" s="957"/>
      <c r="G183" s="957"/>
      <c r="H183" s="957"/>
      <c r="I183" s="957"/>
      <c r="J183" s="957"/>
      <c r="K183" s="957"/>
      <c r="L183" s="957"/>
      <c r="M183" s="957"/>
      <c r="N183" s="957"/>
      <c r="O183" s="957"/>
      <c r="P183" s="957"/>
      <c r="Q183" s="957"/>
      <c r="R183" s="957"/>
      <c r="S183" s="957"/>
      <c r="T183" s="957"/>
    </row>
    <row r="184" spans="2:20" x14ac:dyDescent="0.35">
      <c r="B184" s="957"/>
      <c r="C184" s="957"/>
      <c r="D184" s="957"/>
      <c r="E184" s="957"/>
      <c r="F184" s="957"/>
      <c r="G184" s="957"/>
      <c r="H184" s="957"/>
      <c r="I184" s="957"/>
      <c r="J184" s="957"/>
      <c r="K184" s="957"/>
      <c r="L184" s="957"/>
      <c r="M184" s="957"/>
      <c r="N184" s="957"/>
      <c r="O184" s="957"/>
      <c r="P184" s="957"/>
      <c r="Q184" s="957"/>
      <c r="R184" s="957"/>
      <c r="S184" s="957"/>
      <c r="T184" s="957"/>
    </row>
    <row r="185" spans="2:20" x14ac:dyDescent="0.35">
      <c r="B185" s="957"/>
      <c r="C185" s="957"/>
      <c r="D185" s="957"/>
      <c r="E185" s="957"/>
      <c r="F185" s="957"/>
      <c r="G185" s="957"/>
      <c r="H185" s="957"/>
      <c r="I185" s="957"/>
      <c r="J185" s="957"/>
      <c r="K185" s="957"/>
      <c r="L185" s="957"/>
      <c r="M185" s="957"/>
      <c r="N185" s="957"/>
      <c r="O185" s="957"/>
      <c r="P185" s="957"/>
      <c r="Q185" s="957"/>
      <c r="R185" s="957"/>
      <c r="S185" s="957"/>
      <c r="T185" s="957"/>
    </row>
    <row r="186" spans="2:20" x14ac:dyDescent="0.35">
      <c r="B186" s="957"/>
      <c r="C186" s="957"/>
      <c r="D186" s="957"/>
      <c r="E186" s="957"/>
      <c r="F186" s="957"/>
      <c r="G186" s="957"/>
      <c r="H186" s="957"/>
      <c r="I186" s="957"/>
      <c r="J186" s="957"/>
      <c r="K186" s="957"/>
      <c r="L186" s="957"/>
      <c r="M186" s="957"/>
      <c r="N186" s="957"/>
      <c r="O186" s="957"/>
      <c r="P186" s="957"/>
      <c r="Q186" s="957"/>
      <c r="R186" s="957"/>
      <c r="S186" s="957"/>
      <c r="T186" s="957"/>
    </row>
    <row r="187" spans="2:20" x14ac:dyDescent="0.35">
      <c r="B187" s="957"/>
      <c r="C187" s="957"/>
      <c r="D187" s="957"/>
      <c r="E187" s="957"/>
      <c r="F187" s="957"/>
      <c r="G187" s="957"/>
      <c r="H187" s="957"/>
      <c r="I187" s="957"/>
      <c r="J187" s="957"/>
      <c r="K187" s="957"/>
      <c r="L187" s="957"/>
      <c r="M187" s="957"/>
      <c r="N187" s="957"/>
      <c r="O187" s="957"/>
      <c r="P187" s="957"/>
      <c r="Q187" s="957"/>
      <c r="R187" s="957"/>
      <c r="S187" s="957"/>
      <c r="T187" s="957"/>
    </row>
    <row r="188" spans="2:20" x14ac:dyDescent="0.35">
      <c r="B188" s="957"/>
      <c r="C188" s="957"/>
      <c r="D188" s="957"/>
      <c r="E188" s="957"/>
      <c r="F188" s="957"/>
      <c r="G188" s="957"/>
      <c r="H188" s="957"/>
      <c r="I188" s="957"/>
      <c r="J188" s="957"/>
      <c r="K188" s="957"/>
      <c r="L188" s="957"/>
      <c r="M188" s="957"/>
      <c r="N188" s="957"/>
      <c r="O188" s="957"/>
      <c r="P188" s="957"/>
      <c r="Q188" s="957"/>
      <c r="R188" s="957"/>
      <c r="S188" s="957"/>
      <c r="T188" s="957"/>
    </row>
    <row r="189" spans="2:20" x14ac:dyDescent="0.35">
      <c r="B189" s="957"/>
      <c r="C189" s="957"/>
      <c r="D189" s="957"/>
      <c r="E189" s="957"/>
      <c r="F189" s="957"/>
      <c r="G189" s="957"/>
      <c r="H189" s="957"/>
      <c r="I189" s="957"/>
      <c r="J189" s="957"/>
      <c r="K189" s="957"/>
      <c r="L189" s="957"/>
      <c r="M189" s="957"/>
      <c r="N189" s="957"/>
      <c r="O189" s="957"/>
      <c r="P189" s="957"/>
      <c r="Q189" s="957"/>
      <c r="R189" s="957"/>
      <c r="S189" s="957"/>
      <c r="T189" s="957"/>
    </row>
    <row r="190" spans="2:20" x14ac:dyDescent="0.35">
      <c r="B190" s="957"/>
      <c r="C190" s="957"/>
      <c r="D190" s="957"/>
      <c r="E190" s="957"/>
      <c r="F190" s="957"/>
      <c r="G190" s="957"/>
      <c r="H190" s="957"/>
      <c r="I190" s="957"/>
      <c r="J190" s="957"/>
      <c r="K190" s="957"/>
      <c r="L190" s="957"/>
      <c r="M190" s="957"/>
      <c r="N190" s="957"/>
      <c r="O190" s="957"/>
      <c r="P190" s="957"/>
      <c r="Q190" s="957"/>
      <c r="R190" s="957"/>
      <c r="S190" s="957"/>
      <c r="T190" s="957"/>
    </row>
    <row r="191" spans="2:20" x14ac:dyDescent="0.35">
      <c r="B191" s="957"/>
      <c r="C191" s="957"/>
      <c r="D191" s="957"/>
      <c r="E191" s="957"/>
      <c r="F191" s="957"/>
      <c r="G191" s="957"/>
      <c r="H191" s="957"/>
      <c r="I191" s="957"/>
      <c r="J191" s="957"/>
      <c r="K191" s="957"/>
      <c r="L191" s="957"/>
      <c r="M191" s="957"/>
      <c r="N191" s="957"/>
      <c r="O191" s="957"/>
      <c r="P191" s="957"/>
      <c r="Q191" s="957"/>
      <c r="R191" s="957"/>
      <c r="S191" s="957"/>
      <c r="T191" s="957"/>
    </row>
    <row r="192" spans="2:20" x14ac:dyDescent="0.35">
      <c r="B192" s="957"/>
      <c r="C192" s="957"/>
      <c r="D192" s="957"/>
      <c r="E192" s="957"/>
      <c r="F192" s="957"/>
      <c r="G192" s="957"/>
      <c r="H192" s="957"/>
      <c r="I192" s="957"/>
      <c r="J192" s="957"/>
      <c r="K192" s="957"/>
      <c r="L192" s="957"/>
      <c r="M192" s="957"/>
      <c r="N192" s="957"/>
      <c r="O192" s="957"/>
      <c r="P192" s="957"/>
      <c r="Q192" s="957"/>
      <c r="R192" s="957"/>
      <c r="S192" s="957"/>
      <c r="T192" s="957"/>
    </row>
    <row r="193" spans="2:20" x14ac:dyDescent="0.35">
      <c r="B193" s="957"/>
      <c r="C193" s="957"/>
      <c r="D193" s="957"/>
      <c r="E193" s="957"/>
      <c r="F193" s="957"/>
      <c r="G193" s="957"/>
      <c r="H193" s="957"/>
      <c r="I193" s="957"/>
      <c r="J193" s="957"/>
      <c r="K193" s="957"/>
      <c r="L193" s="957"/>
      <c r="M193" s="957"/>
      <c r="N193" s="957"/>
      <c r="O193" s="957"/>
      <c r="P193" s="957"/>
      <c r="Q193" s="957"/>
      <c r="R193" s="957"/>
      <c r="S193" s="957"/>
      <c r="T193" s="957"/>
    </row>
    <row r="194" spans="2:20" x14ac:dyDescent="0.35">
      <c r="B194" s="957"/>
      <c r="C194" s="957"/>
      <c r="D194" s="957"/>
      <c r="E194" s="957"/>
      <c r="F194" s="957"/>
      <c r="G194" s="957"/>
      <c r="H194" s="957"/>
      <c r="I194" s="957"/>
      <c r="J194" s="957"/>
      <c r="K194" s="957"/>
      <c r="L194" s="957"/>
      <c r="M194" s="957"/>
      <c r="N194" s="957"/>
      <c r="O194" s="957"/>
      <c r="P194" s="957"/>
      <c r="Q194" s="957"/>
      <c r="R194" s="957"/>
      <c r="S194" s="957"/>
      <c r="T194" s="957"/>
    </row>
    <row r="195" spans="2:20" x14ac:dyDescent="0.35">
      <c r="B195" s="957"/>
      <c r="C195" s="957"/>
      <c r="D195" s="957"/>
      <c r="E195" s="957"/>
      <c r="F195" s="957"/>
      <c r="G195" s="957"/>
      <c r="H195" s="957"/>
      <c r="I195" s="957"/>
      <c r="J195" s="957"/>
      <c r="K195" s="957"/>
      <c r="L195" s="957"/>
      <c r="M195" s="957"/>
      <c r="N195" s="957"/>
      <c r="O195" s="957"/>
      <c r="P195" s="957"/>
      <c r="Q195" s="957"/>
      <c r="R195" s="957"/>
      <c r="S195" s="957"/>
      <c r="T195" s="957"/>
    </row>
    <row r="196" spans="2:20" x14ac:dyDescent="0.35">
      <c r="B196" s="957"/>
      <c r="C196" s="957"/>
      <c r="D196" s="957"/>
      <c r="E196" s="957"/>
      <c r="F196" s="957"/>
      <c r="G196" s="957"/>
      <c r="H196" s="957"/>
      <c r="I196" s="957"/>
      <c r="J196" s="957"/>
      <c r="K196" s="957"/>
      <c r="L196" s="957"/>
      <c r="M196" s="957"/>
      <c r="N196" s="957"/>
      <c r="O196" s="957"/>
      <c r="P196" s="957"/>
      <c r="Q196" s="957"/>
      <c r="R196" s="957"/>
      <c r="S196" s="957"/>
      <c r="T196" s="957"/>
    </row>
    <row r="197" spans="2:20" x14ac:dyDescent="0.35">
      <c r="B197" s="957"/>
      <c r="C197" s="957"/>
      <c r="D197" s="957"/>
      <c r="E197" s="957"/>
      <c r="F197" s="957"/>
      <c r="G197" s="957"/>
      <c r="H197" s="957"/>
      <c r="I197" s="957"/>
      <c r="J197" s="957"/>
      <c r="K197" s="957"/>
      <c r="L197" s="957"/>
      <c r="M197" s="957"/>
      <c r="N197" s="957"/>
      <c r="O197" s="957"/>
      <c r="P197" s="957"/>
      <c r="Q197" s="957"/>
      <c r="R197" s="957"/>
      <c r="S197" s="957"/>
      <c r="T197" s="957"/>
    </row>
    <row r="198" spans="2:20" x14ac:dyDescent="0.35">
      <c r="B198" s="957"/>
      <c r="C198" s="957"/>
      <c r="D198" s="957"/>
      <c r="E198" s="957"/>
      <c r="F198" s="957"/>
      <c r="G198" s="957"/>
      <c r="H198" s="957"/>
      <c r="I198" s="957"/>
      <c r="J198" s="957"/>
      <c r="K198" s="957"/>
      <c r="L198" s="957"/>
      <c r="M198" s="957"/>
      <c r="N198" s="957"/>
      <c r="O198" s="957"/>
      <c r="P198" s="957"/>
      <c r="Q198" s="957"/>
      <c r="R198" s="957"/>
      <c r="S198" s="957"/>
      <c r="T198" s="957"/>
    </row>
    <row r="199" spans="2:20" x14ac:dyDescent="0.35">
      <c r="B199" s="957"/>
      <c r="C199" s="957"/>
      <c r="D199" s="957"/>
      <c r="E199" s="957"/>
      <c r="F199" s="957"/>
      <c r="G199" s="957"/>
      <c r="H199" s="957"/>
      <c r="I199" s="957"/>
      <c r="J199" s="957"/>
      <c r="K199" s="957"/>
      <c r="L199" s="957"/>
      <c r="M199" s="957"/>
      <c r="N199" s="957"/>
      <c r="O199" s="957"/>
      <c r="P199" s="957"/>
      <c r="Q199" s="957"/>
      <c r="R199" s="957"/>
      <c r="S199" s="957"/>
      <c r="T199" s="957"/>
    </row>
    <row r="200" spans="2:20" x14ac:dyDescent="0.35">
      <c r="B200" s="957"/>
      <c r="C200" s="957"/>
      <c r="D200" s="957"/>
      <c r="E200" s="957"/>
      <c r="F200" s="957"/>
      <c r="G200" s="957"/>
      <c r="H200" s="957"/>
      <c r="I200" s="957"/>
      <c r="J200" s="957"/>
      <c r="K200" s="957"/>
      <c r="L200" s="957"/>
      <c r="M200" s="957"/>
      <c r="N200" s="957"/>
      <c r="O200" s="957"/>
      <c r="P200" s="957"/>
      <c r="Q200" s="957"/>
      <c r="R200" s="957"/>
      <c r="S200" s="957"/>
      <c r="T200" s="957"/>
    </row>
    <row r="201" spans="2:20" x14ac:dyDescent="0.35">
      <c r="B201" s="957"/>
      <c r="C201" s="957"/>
      <c r="D201" s="957"/>
      <c r="E201" s="957"/>
      <c r="F201" s="957"/>
      <c r="G201" s="957"/>
      <c r="H201" s="957"/>
      <c r="I201" s="957"/>
      <c r="J201" s="957"/>
      <c r="K201" s="957"/>
      <c r="L201" s="957"/>
      <c r="M201" s="957"/>
      <c r="N201" s="957"/>
      <c r="O201" s="957"/>
      <c r="P201" s="957"/>
      <c r="Q201" s="957"/>
      <c r="R201" s="957"/>
      <c r="S201" s="957"/>
      <c r="T201" s="957"/>
    </row>
    <row r="202" spans="2:20" x14ac:dyDescent="0.35">
      <c r="B202" s="957"/>
      <c r="C202" s="957"/>
      <c r="D202" s="957"/>
      <c r="E202" s="957"/>
      <c r="F202" s="957"/>
      <c r="G202" s="957"/>
      <c r="H202" s="957"/>
      <c r="I202" s="957"/>
      <c r="J202" s="957"/>
      <c r="K202" s="957"/>
      <c r="L202" s="957"/>
      <c r="M202" s="957"/>
      <c r="N202" s="957"/>
      <c r="O202" s="957"/>
      <c r="P202" s="957"/>
      <c r="Q202" s="957"/>
      <c r="R202" s="957"/>
      <c r="S202" s="957"/>
      <c r="T202" s="957"/>
    </row>
    <row r="203" spans="2:20" x14ac:dyDescent="0.35">
      <c r="B203" s="957"/>
      <c r="C203" s="957"/>
      <c r="D203" s="957"/>
      <c r="E203" s="957"/>
      <c r="F203" s="957"/>
      <c r="G203" s="957"/>
      <c r="H203" s="957"/>
      <c r="I203" s="957"/>
      <c r="J203" s="957"/>
      <c r="K203" s="957"/>
      <c r="L203" s="957"/>
      <c r="M203" s="957"/>
      <c r="N203" s="957"/>
      <c r="O203" s="957"/>
      <c r="P203" s="957"/>
      <c r="Q203" s="957"/>
      <c r="R203" s="957"/>
      <c r="S203" s="957"/>
      <c r="T203" s="957"/>
    </row>
    <row r="204" spans="2:20" x14ac:dyDescent="0.35">
      <c r="B204" s="957"/>
      <c r="C204" s="957"/>
      <c r="D204" s="957"/>
      <c r="E204" s="957"/>
      <c r="F204" s="957"/>
      <c r="G204" s="957"/>
      <c r="H204" s="957"/>
      <c r="I204" s="957"/>
      <c r="J204" s="957"/>
      <c r="K204" s="957"/>
      <c r="L204" s="957"/>
      <c r="M204" s="957"/>
      <c r="N204" s="957"/>
      <c r="O204" s="957"/>
      <c r="P204" s="957"/>
      <c r="Q204" s="957"/>
      <c r="R204" s="957"/>
      <c r="S204" s="957"/>
      <c r="T204" s="957"/>
    </row>
    <row r="205" spans="2:20" x14ac:dyDescent="0.35">
      <c r="B205" s="957"/>
      <c r="C205" s="957"/>
      <c r="D205" s="957"/>
      <c r="E205" s="957"/>
      <c r="F205" s="957"/>
      <c r="G205" s="957"/>
      <c r="H205" s="957"/>
      <c r="I205" s="957"/>
      <c r="J205" s="957"/>
      <c r="K205" s="957"/>
      <c r="L205" s="957"/>
      <c r="M205" s="957"/>
      <c r="N205" s="957"/>
      <c r="O205" s="957"/>
      <c r="P205" s="957"/>
      <c r="Q205" s="957"/>
      <c r="R205" s="957"/>
      <c r="S205" s="957"/>
      <c r="T205" s="957"/>
    </row>
    <row r="206" spans="2:20" x14ac:dyDescent="0.35">
      <c r="B206" s="957"/>
      <c r="C206" s="957"/>
      <c r="D206" s="957"/>
      <c r="E206" s="957"/>
      <c r="F206" s="957"/>
      <c r="G206" s="957"/>
      <c r="H206" s="957"/>
      <c r="I206" s="957"/>
      <c r="J206" s="957"/>
      <c r="K206" s="957"/>
      <c r="L206" s="957"/>
      <c r="M206" s="957"/>
      <c r="N206" s="957"/>
      <c r="O206" s="957"/>
      <c r="P206" s="957"/>
      <c r="Q206" s="957"/>
      <c r="R206" s="957"/>
      <c r="S206" s="957"/>
      <c r="T206" s="957"/>
    </row>
    <row r="207" spans="2:20" x14ac:dyDescent="0.35">
      <c r="B207" s="957"/>
      <c r="C207" s="957"/>
      <c r="D207" s="957"/>
      <c r="E207" s="957"/>
      <c r="F207" s="957"/>
      <c r="G207" s="957"/>
      <c r="H207" s="957"/>
      <c r="I207" s="957"/>
      <c r="J207" s="957"/>
      <c r="K207" s="957"/>
      <c r="L207" s="957"/>
      <c r="M207" s="957"/>
      <c r="N207" s="957"/>
      <c r="O207" s="957"/>
      <c r="P207" s="957"/>
      <c r="Q207" s="957"/>
      <c r="R207" s="957"/>
      <c r="S207" s="957"/>
      <c r="T207" s="957"/>
    </row>
    <row r="208" spans="2:20" x14ac:dyDescent="0.35">
      <c r="B208" s="957"/>
      <c r="C208" s="957"/>
      <c r="D208" s="957"/>
      <c r="E208" s="957"/>
      <c r="F208" s="957"/>
      <c r="G208" s="957"/>
      <c r="H208" s="957"/>
      <c r="I208" s="957"/>
      <c r="J208" s="957"/>
      <c r="K208" s="957"/>
      <c r="L208" s="957"/>
      <c r="M208" s="957"/>
      <c r="N208" s="957"/>
      <c r="O208" s="957"/>
      <c r="P208" s="957"/>
      <c r="Q208" s="957"/>
      <c r="R208" s="957"/>
      <c r="S208" s="957"/>
      <c r="T208" s="957"/>
    </row>
    <row r="209" spans="2:20" x14ac:dyDescent="0.35">
      <c r="B209" s="957"/>
      <c r="C209" s="957"/>
      <c r="D209" s="957"/>
      <c r="E209" s="957"/>
      <c r="F209" s="957"/>
      <c r="G209" s="957"/>
      <c r="H209" s="957"/>
      <c r="I209" s="957"/>
      <c r="J209" s="957"/>
      <c r="K209" s="957"/>
      <c r="L209" s="957"/>
      <c r="M209" s="957"/>
      <c r="N209" s="957"/>
      <c r="O209" s="957"/>
      <c r="P209" s="957"/>
      <c r="Q209" s="957"/>
      <c r="R209" s="957"/>
      <c r="S209" s="957"/>
      <c r="T209" s="957"/>
    </row>
    <row r="210" spans="2:20" x14ac:dyDescent="0.35">
      <c r="B210" s="957"/>
      <c r="C210" s="957"/>
      <c r="D210" s="957"/>
      <c r="E210" s="957"/>
      <c r="F210" s="957"/>
      <c r="G210" s="957"/>
      <c r="H210" s="957"/>
      <c r="I210" s="957"/>
      <c r="J210" s="957"/>
      <c r="K210" s="957"/>
      <c r="L210" s="957"/>
      <c r="M210" s="957"/>
      <c r="N210" s="957"/>
      <c r="O210" s="957"/>
      <c r="P210" s="957"/>
      <c r="Q210" s="957"/>
      <c r="R210" s="957"/>
      <c r="S210" s="957"/>
      <c r="T210" s="957"/>
    </row>
    <row r="211" spans="2:20" x14ac:dyDescent="0.35">
      <c r="B211" s="957"/>
      <c r="C211" s="957"/>
      <c r="D211" s="957"/>
      <c r="E211" s="957"/>
      <c r="F211" s="957"/>
      <c r="G211" s="957"/>
      <c r="H211" s="957"/>
      <c r="I211" s="957"/>
      <c r="J211" s="957"/>
      <c r="K211" s="957"/>
      <c r="L211" s="957"/>
      <c r="M211" s="957"/>
      <c r="N211" s="957"/>
      <c r="O211" s="957"/>
      <c r="P211" s="957"/>
      <c r="Q211" s="957"/>
      <c r="R211" s="957"/>
      <c r="S211" s="957"/>
      <c r="T211" s="957"/>
    </row>
    <row r="212" spans="2:20" x14ac:dyDescent="0.35">
      <c r="B212" s="957"/>
      <c r="C212" s="957"/>
      <c r="D212" s="957"/>
      <c r="E212" s="957"/>
      <c r="F212" s="957"/>
      <c r="G212" s="957"/>
      <c r="H212" s="957"/>
      <c r="I212" s="957"/>
      <c r="J212" s="957"/>
      <c r="K212" s="957"/>
      <c r="L212" s="957"/>
      <c r="M212" s="957"/>
      <c r="N212" s="957"/>
      <c r="O212" s="957"/>
      <c r="P212" s="957"/>
      <c r="Q212" s="957"/>
      <c r="R212" s="957"/>
      <c r="S212" s="957"/>
      <c r="T212" s="957"/>
    </row>
    <row r="213" spans="2:20" x14ac:dyDescent="0.35">
      <c r="B213" s="957"/>
      <c r="C213" s="957"/>
      <c r="D213" s="957"/>
      <c r="E213" s="957"/>
      <c r="F213" s="957"/>
      <c r="G213" s="957"/>
      <c r="H213" s="957"/>
      <c r="I213" s="957"/>
      <c r="J213" s="957"/>
      <c r="K213" s="957"/>
      <c r="L213" s="957"/>
      <c r="M213" s="957"/>
      <c r="N213" s="957"/>
      <c r="O213" s="957"/>
      <c r="P213" s="957"/>
      <c r="Q213" s="957"/>
      <c r="R213" s="957"/>
      <c r="S213" s="957"/>
      <c r="T213" s="957"/>
    </row>
    <row r="214" spans="2:20" x14ac:dyDescent="0.35">
      <c r="B214" s="957"/>
      <c r="C214" s="957"/>
      <c r="D214" s="957"/>
      <c r="E214" s="957"/>
      <c r="F214" s="957"/>
      <c r="G214" s="957"/>
      <c r="H214" s="957"/>
      <c r="I214" s="957"/>
      <c r="J214" s="957"/>
      <c r="K214" s="957"/>
      <c r="L214" s="957"/>
      <c r="M214" s="957"/>
      <c r="N214" s="957"/>
      <c r="O214" s="957"/>
      <c r="P214" s="957"/>
      <c r="Q214" s="957"/>
      <c r="R214" s="957"/>
      <c r="S214" s="957"/>
      <c r="T214" s="957"/>
    </row>
    <row r="215" spans="2:20" x14ac:dyDescent="0.35">
      <c r="B215" s="957"/>
      <c r="C215" s="957"/>
      <c r="D215" s="957"/>
      <c r="E215" s="957"/>
      <c r="F215" s="957"/>
      <c r="G215" s="957"/>
      <c r="H215" s="957"/>
      <c r="I215" s="957"/>
      <c r="J215" s="957"/>
      <c r="K215" s="957"/>
      <c r="L215" s="957"/>
      <c r="M215" s="957"/>
      <c r="N215" s="957"/>
      <c r="O215" s="957"/>
      <c r="P215" s="957"/>
      <c r="Q215" s="957"/>
      <c r="R215" s="957"/>
      <c r="S215" s="957"/>
      <c r="T215" s="957"/>
    </row>
    <row r="216" spans="2:20" x14ac:dyDescent="0.35">
      <c r="B216" s="957"/>
      <c r="C216" s="957"/>
      <c r="D216" s="957"/>
      <c r="E216" s="957"/>
      <c r="F216" s="957"/>
      <c r="G216" s="957"/>
      <c r="H216" s="957"/>
      <c r="I216" s="957"/>
      <c r="J216" s="957"/>
      <c r="K216" s="957"/>
      <c r="L216" s="957"/>
      <c r="M216" s="957"/>
      <c r="N216" s="957"/>
      <c r="O216" s="957"/>
      <c r="P216" s="957"/>
      <c r="Q216" s="957"/>
      <c r="R216" s="957"/>
      <c r="S216" s="957"/>
      <c r="T216" s="957"/>
    </row>
    <row r="217" spans="2:20" x14ac:dyDescent="0.35">
      <c r="B217" s="957"/>
      <c r="C217" s="957"/>
      <c r="D217" s="957"/>
      <c r="E217" s="957"/>
      <c r="F217" s="957"/>
      <c r="G217" s="957"/>
      <c r="H217" s="957"/>
      <c r="I217" s="957"/>
      <c r="J217" s="957"/>
      <c r="K217" s="957"/>
      <c r="L217" s="957"/>
      <c r="M217" s="957"/>
      <c r="N217" s="957"/>
      <c r="O217" s="957"/>
      <c r="P217" s="957"/>
      <c r="Q217" s="957"/>
      <c r="R217" s="957"/>
      <c r="S217" s="957"/>
      <c r="T217" s="957"/>
    </row>
    <row r="218" spans="2:20" x14ac:dyDescent="0.35">
      <c r="B218" s="957"/>
      <c r="C218" s="957"/>
      <c r="D218" s="957"/>
      <c r="E218" s="957"/>
      <c r="F218" s="957"/>
      <c r="G218" s="957"/>
      <c r="H218" s="957"/>
      <c r="I218" s="957"/>
      <c r="J218" s="957"/>
      <c r="K218" s="957"/>
      <c r="L218" s="957"/>
      <c r="M218" s="957"/>
      <c r="N218" s="957"/>
      <c r="O218" s="957"/>
      <c r="P218" s="957"/>
      <c r="Q218" s="957"/>
      <c r="R218" s="957"/>
      <c r="S218" s="957"/>
      <c r="T218" s="957"/>
    </row>
    <row r="219" spans="2:20" x14ac:dyDescent="0.35">
      <c r="B219" s="957"/>
      <c r="C219" s="957"/>
      <c r="D219" s="957"/>
      <c r="E219" s="957"/>
      <c r="F219" s="957"/>
      <c r="G219" s="957"/>
      <c r="H219" s="957"/>
      <c r="I219" s="957"/>
      <c r="J219" s="957"/>
      <c r="K219" s="957"/>
      <c r="L219" s="957"/>
      <c r="M219" s="957"/>
      <c r="N219" s="957"/>
      <c r="O219" s="957"/>
      <c r="P219" s="957"/>
      <c r="Q219" s="957"/>
      <c r="R219" s="957"/>
      <c r="S219" s="957"/>
      <c r="T219" s="957"/>
    </row>
    <row r="220" spans="2:20" x14ac:dyDescent="0.35">
      <c r="B220" s="957"/>
      <c r="C220" s="957"/>
      <c r="D220" s="957"/>
      <c r="E220" s="957"/>
      <c r="F220" s="957"/>
      <c r="G220" s="957"/>
      <c r="H220" s="957"/>
      <c r="I220" s="957"/>
      <c r="J220" s="957"/>
      <c r="K220" s="957"/>
      <c r="L220" s="957"/>
      <c r="M220" s="957"/>
      <c r="N220" s="957"/>
      <c r="O220" s="957"/>
      <c r="P220" s="957"/>
      <c r="Q220" s="957"/>
      <c r="R220" s="957"/>
      <c r="S220" s="957"/>
      <c r="T220" s="957"/>
    </row>
    <row r="221" spans="2:20" x14ac:dyDescent="0.35">
      <c r="B221" s="957"/>
      <c r="C221" s="957"/>
      <c r="D221" s="957"/>
      <c r="E221" s="957"/>
      <c r="F221" s="957"/>
      <c r="G221" s="957"/>
      <c r="H221" s="957"/>
      <c r="I221" s="957"/>
      <c r="J221" s="957"/>
      <c r="K221" s="957"/>
      <c r="L221" s="957"/>
      <c r="M221" s="957"/>
      <c r="N221" s="957"/>
      <c r="O221" s="957"/>
      <c r="P221" s="957"/>
      <c r="Q221" s="957"/>
      <c r="R221" s="957"/>
      <c r="S221" s="957"/>
      <c r="T221" s="957"/>
    </row>
    <row r="222" spans="2:20" x14ac:dyDescent="0.35">
      <c r="B222" s="957"/>
      <c r="C222" s="957"/>
      <c r="D222" s="957"/>
      <c r="E222" s="957"/>
      <c r="F222" s="957"/>
      <c r="G222" s="957"/>
      <c r="H222" s="957"/>
      <c r="I222" s="957"/>
      <c r="J222" s="957"/>
      <c r="K222" s="957"/>
      <c r="L222" s="957"/>
      <c r="M222" s="957"/>
      <c r="N222" s="957"/>
      <c r="O222" s="957"/>
      <c r="P222" s="957"/>
      <c r="Q222" s="957"/>
      <c r="R222" s="957"/>
      <c r="S222" s="957"/>
      <c r="T222" s="957"/>
    </row>
    <row r="223" spans="2:20" x14ac:dyDescent="0.35">
      <c r="B223" s="957"/>
      <c r="C223" s="957"/>
      <c r="D223" s="957"/>
      <c r="E223" s="957"/>
      <c r="F223" s="957"/>
      <c r="G223" s="957"/>
      <c r="H223" s="957"/>
      <c r="I223" s="957"/>
      <c r="J223" s="957"/>
      <c r="K223" s="957"/>
      <c r="L223" s="957"/>
      <c r="M223" s="957"/>
      <c r="N223" s="957"/>
      <c r="O223" s="957"/>
      <c r="P223" s="957"/>
      <c r="Q223" s="957"/>
      <c r="R223" s="957"/>
      <c r="S223" s="957"/>
      <c r="T223" s="957"/>
    </row>
    <row r="224" spans="2:20" x14ac:dyDescent="0.35">
      <c r="B224" s="957"/>
      <c r="C224" s="957"/>
      <c r="D224" s="957"/>
      <c r="E224" s="957"/>
      <c r="F224" s="957"/>
      <c r="G224" s="957"/>
      <c r="H224" s="957"/>
      <c r="I224" s="957"/>
      <c r="J224" s="957"/>
      <c r="K224" s="957"/>
      <c r="L224" s="957"/>
      <c r="M224" s="957"/>
      <c r="N224" s="957"/>
      <c r="O224" s="957"/>
      <c r="P224" s="957"/>
      <c r="Q224" s="957"/>
      <c r="R224" s="957"/>
      <c r="S224" s="957"/>
      <c r="T224" s="957"/>
    </row>
    <row r="225" spans="2:20" x14ac:dyDescent="0.35">
      <c r="B225" s="957"/>
      <c r="C225" s="957"/>
      <c r="D225" s="957"/>
      <c r="E225" s="957"/>
      <c r="F225" s="957"/>
      <c r="G225" s="957"/>
      <c r="H225" s="957"/>
      <c r="I225" s="957"/>
      <c r="J225" s="957"/>
      <c r="K225" s="957"/>
      <c r="L225" s="957"/>
      <c r="M225" s="957"/>
      <c r="N225" s="957"/>
      <c r="O225" s="957"/>
      <c r="P225" s="957"/>
      <c r="Q225" s="957"/>
      <c r="R225" s="957"/>
      <c r="S225" s="957"/>
      <c r="T225" s="957"/>
    </row>
    <row r="226" spans="2:20" x14ac:dyDescent="0.35">
      <c r="B226" s="957"/>
      <c r="C226" s="957"/>
      <c r="D226" s="957"/>
      <c r="E226" s="957"/>
      <c r="F226" s="957"/>
      <c r="G226" s="957"/>
      <c r="H226" s="957"/>
      <c r="I226" s="957"/>
      <c r="J226" s="957"/>
      <c r="K226" s="957"/>
      <c r="L226" s="957"/>
      <c r="M226" s="957"/>
      <c r="N226" s="957"/>
      <c r="O226" s="957"/>
      <c r="P226" s="957"/>
      <c r="Q226" s="957"/>
      <c r="R226" s="957"/>
      <c r="S226" s="957"/>
      <c r="T226" s="957"/>
    </row>
    <row r="227" spans="2:20" x14ac:dyDescent="0.35">
      <c r="B227" s="957"/>
      <c r="C227" s="957"/>
      <c r="D227" s="957"/>
      <c r="E227" s="957"/>
      <c r="F227" s="957"/>
      <c r="G227" s="957"/>
      <c r="H227" s="957"/>
      <c r="I227" s="957"/>
      <c r="J227" s="957"/>
      <c r="K227" s="957"/>
      <c r="L227" s="957"/>
      <c r="M227" s="957"/>
      <c r="N227" s="957"/>
      <c r="O227" s="957"/>
      <c r="P227" s="957"/>
      <c r="Q227" s="957"/>
      <c r="R227" s="957"/>
      <c r="S227" s="957"/>
      <c r="T227" s="957"/>
    </row>
    <row r="228" spans="2:20" x14ac:dyDescent="0.35">
      <c r="B228" s="957"/>
      <c r="C228" s="957"/>
      <c r="D228" s="957"/>
      <c r="E228" s="957"/>
      <c r="F228" s="957"/>
      <c r="G228" s="957"/>
      <c r="H228" s="957"/>
      <c r="I228" s="957"/>
      <c r="J228" s="957"/>
      <c r="K228" s="957"/>
      <c r="L228" s="957"/>
      <c r="M228" s="957"/>
      <c r="N228" s="957"/>
      <c r="O228" s="957"/>
      <c r="P228" s="957"/>
      <c r="Q228" s="957"/>
      <c r="R228" s="957"/>
      <c r="S228" s="957"/>
      <c r="T228" s="957"/>
    </row>
    <row r="229" spans="2:20" x14ac:dyDescent="0.35">
      <c r="B229" s="957"/>
      <c r="C229" s="957"/>
      <c r="D229" s="957"/>
      <c r="E229" s="957"/>
      <c r="F229" s="957"/>
      <c r="G229" s="957"/>
      <c r="H229" s="957"/>
      <c r="I229" s="957"/>
      <c r="J229" s="957"/>
      <c r="K229" s="957"/>
      <c r="L229" s="957"/>
      <c r="M229" s="957"/>
      <c r="N229" s="957"/>
      <c r="O229" s="957"/>
      <c r="P229" s="957"/>
      <c r="Q229" s="957"/>
      <c r="R229" s="957"/>
      <c r="S229" s="957"/>
      <c r="T229" s="957"/>
    </row>
    <row r="230" spans="2:20" x14ac:dyDescent="0.35">
      <c r="B230" s="957"/>
      <c r="C230" s="957"/>
      <c r="D230" s="957"/>
      <c r="E230" s="957"/>
      <c r="F230" s="957"/>
      <c r="G230" s="957"/>
      <c r="H230" s="957"/>
      <c r="I230" s="957"/>
      <c r="J230" s="957"/>
      <c r="K230" s="957"/>
      <c r="L230" s="957"/>
      <c r="M230" s="957"/>
      <c r="N230" s="957"/>
      <c r="O230" s="957"/>
      <c r="P230" s="957"/>
      <c r="Q230" s="957"/>
      <c r="R230" s="957"/>
      <c r="S230" s="957"/>
      <c r="T230" s="957"/>
    </row>
    <row r="231" spans="2:20" x14ac:dyDescent="0.35">
      <c r="B231" s="957"/>
      <c r="C231" s="957"/>
      <c r="D231" s="957"/>
      <c r="E231" s="957"/>
      <c r="F231" s="957"/>
      <c r="G231" s="957"/>
      <c r="H231" s="957"/>
      <c r="I231" s="957"/>
      <c r="J231" s="957"/>
      <c r="K231" s="957"/>
      <c r="L231" s="957"/>
      <c r="M231" s="957"/>
      <c r="N231" s="957"/>
      <c r="O231" s="957"/>
      <c r="P231" s="957"/>
      <c r="Q231" s="957"/>
      <c r="R231" s="957"/>
      <c r="S231" s="957"/>
      <c r="T231" s="957"/>
    </row>
    <row r="232" spans="2:20" x14ac:dyDescent="0.35">
      <c r="B232" s="957"/>
      <c r="C232" s="957"/>
      <c r="D232" s="957"/>
      <c r="E232" s="957"/>
      <c r="F232" s="957"/>
      <c r="G232" s="957"/>
      <c r="H232" s="957"/>
      <c r="I232" s="957"/>
      <c r="J232" s="957"/>
      <c r="K232" s="957"/>
      <c r="L232" s="957"/>
      <c r="M232" s="957"/>
      <c r="N232" s="957"/>
      <c r="O232" s="957"/>
      <c r="P232" s="957"/>
      <c r="Q232" s="957"/>
      <c r="R232" s="957"/>
      <c r="S232" s="957"/>
      <c r="T232" s="957"/>
    </row>
    <row r="233" spans="2:20" x14ac:dyDescent="0.35">
      <c r="B233" s="957"/>
      <c r="C233" s="957"/>
      <c r="D233" s="957"/>
      <c r="E233" s="957"/>
      <c r="F233" s="957"/>
      <c r="G233" s="957"/>
      <c r="H233" s="957"/>
      <c r="I233" s="957"/>
      <c r="J233" s="957"/>
      <c r="K233" s="957"/>
      <c r="L233" s="957"/>
      <c r="M233" s="957"/>
      <c r="N233" s="957"/>
      <c r="O233" s="957"/>
      <c r="P233" s="957"/>
      <c r="Q233" s="957"/>
      <c r="R233" s="957"/>
      <c r="S233" s="957"/>
      <c r="T233" s="957"/>
    </row>
    <row r="234" spans="2:20" x14ac:dyDescent="0.35">
      <c r="B234" s="957"/>
      <c r="C234" s="957"/>
      <c r="D234" s="957"/>
      <c r="E234" s="957"/>
      <c r="F234" s="957"/>
      <c r="G234" s="957"/>
      <c r="H234" s="957"/>
      <c r="I234" s="957"/>
      <c r="J234" s="957"/>
      <c r="K234" s="957"/>
      <c r="L234" s="957"/>
      <c r="M234" s="957"/>
      <c r="N234" s="957"/>
      <c r="O234" s="957"/>
      <c r="P234" s="957"/>
      <c r="Q234" s="957"/>
      <c r="R234" s="957"/>
      <c r="S234" s="957"/>
      <c r="T234" s="957"/>
    </row>
    <row r="235" spans="2:20" x14ac:dyDescent="0.35">
      <c r="B235" s="957"/>
      <c r="C235" s="957"/>
      <c r="D235" s="957"/>
      <c r="E235" s="957"/>
      <c r="F235" s="957"/>
      <c r="G235" s="957"/>
      <c r="H235" s="957"/>
      <c r="I235" s="957"/>
      <c r="J235" s="957"/>
      <c r="K235" s="957"/>
      <c r="L235" s="957"/>
      <c r="M235" s="957"/>
      <c r="N235" s="957"/>
      <c r="O235" s="957"/>
      <c r="P235" s="957"/>
      <c r="Q235" s="957"/>
      <c r="R235" s="957"/>
      <c r="S235" s="957"/>
      <c r="T235" s="957"/>
    </row>
    <row r="236" spans="2:20" x14ac:dyDescent="0.35">
      <c r="B236" s="957"/>
      <c r="C236" s="957"/>
      <c r="D236" s="957"/>
      <c r="E236" s="957"/>
      <c r="F236" s="957"/>
      <c r="G236" s="957"/>
      <c r="H236" s="957"/>
      <c r="I236" s="957"/>
      <c r="J236" s="957"/>
      <c r="K236" s="957"/>
      <c r="L236" s="957"/>
      <c r="M236" s="957"/>
      <c r="N236" s="957"/>
      <c r="O236" s="957"/>
      <c r="P236" s="957"/>
      <c r="Q236" s="957"/>
      <c r="R236" s="957"/>
      <c r="S236" s="957"/>
      <c r="T236" s="957"/>
    </row>
    <row r="237" spans="2:20" x14ac:dyDescent="0.35">
      <c r="B237" s="957"/>
      <c r="C237" s="957"/>
      <c r="D237" s="957"/>
      <c r="E237" s="957"/>
      <c r="F237" s="957"/>
      <c r="G237" s="957"/>
      <c r="H237" s="957"/>
      <c r="I237" s="957"/>
      <c r="J237" s="957"/>
      <c r="K237" s="957"/>
      <c r="L237" s="957"/>
      <c r="M237" s="957"/>
      <c r="N237" s="957"/>
      <c r="O237" s="957"/>
      <c r="P237" s="957"/>
      <c r="Q237" s="957"/>
      <c r="R237" s="957"/>
      <c r="S237" s="957"/>
      <c r="T237" s="957"/>
    </row>
    <row r="238" spans="2:20" x14ac:dyDescent="0.35">
      <c r="B238" s="957"/>
      <c r="C238" s="957"/>
      <c r="D238" s="957"/>
      <c r="E238" s="957"/>
      <c r="F238" s="957"/>
      <c r="G238" s="957"/>
      <c r="H238" s="957"/>
      <c r="I238" s="957"/>
      <c r="J238" s="957"/>
      <c r="K238" s="957"/>
      <c r="L238" s="957"/>
      <c r="M238" s="957"/>
      <c r="N238" s="957"/>
      <c r="O238" s="957"/>
      <c r="P238" s="957"/>
      <c r="Q238" s="957"/>
      <c r="R238" s="957"/>
      <c r="S238" s="957"/>
      <c r="T238" s="957"/>
    </row>
    <row r="239" spans="2:20" x14ac:dyDescent="0.35">
      <c r="B239" s="957"/>
      <c r="C239" s="957"/>
      <c r="D239" s="957"/>
      <c r="E239" s="957"/>
      <c r="F239" s="957"/>
      <c r="G239" s="957"/>
      <c r="H239" s="957"/>
      <c r="I239" s="957"/>
      <c r="J239" s="957"/>
      <c r="K239" s="957"/>
      <c r="L239" s="957"/>
      <c r="M239" s="957"/>
      <c r="N239" s="957"/>
      <c r="O239" s="957"/>
      <c r="P239" s="957"/>
      <c r="Q239" s="957"/>
      <c r="R239" s="957"/>
      <c r="S239" s="957"/>
      <c r="T239" s="957"/>
    </row>
    <row r="240" spans="2:20" x14ac:dyDescent="0.35">
      <c r="B240" s="957"/>
      <c r="C240" s="957"/>
      <c r="D240" s="957"/>
      <c r="E240" s="957"/>
      <c r="F240" s="957"/>
      <c r="G240" s="957"/>
      <c r="H240" s="957"/>
      <c r="I240" s="957"/>
      <c r="J240" s="957"/>
      <c r="K240" s="957"/>
      <c r="L240" s="957"/>
      <c r="M240" s="957"/>
      <c r="N240" s="957"/>
      <c r="O240" s="957"/>
      <c r="P240" s="957"/>
      <c r="Q240" s="957"/>
      <c r="R240" s="957"/>
      <c r="S240" s="957"/>
      <c r="T240" s="957"/>
    </row>
    <row r="241" spans="2:20" x14ac:dyDescent="0.35">
      <c r="B241" s="957"/>
      <c r="C241" s="957"/>
      <c r="D241" s="957"/>
      <c r="E241" s="957"/>
      <c r="F241" s="957"/>
      <c r="G241" s="957"/>
      <c r="H241" s="957"/>
      <c r="I241" s="957"/>
      <c r="J241" s="957"/>
      <c r="K241" s="957"/>
      <c r="L241" s="957"/>
      <c r="M241" s="957"/>
      <c r="N241" s="957"/>
      <c r="O241" s="957"/>
      <c r="P241" s="957"/>
      <c r="Q241" s="957"/>
      <c r="R241" s="957"/>
      <c r="S241" s="957"/>
      <c r="T241" s="957"/>
    </row>
    <row r="242" spans="2:20" x14ac:dyDescent="0.35">
      <c r="B242" s="957"/>
      <c r="C242" s="957"/>
      <c r="D242" s="957"/>
      <c r="E242" s="957"/>
      <c r="F242" s="957"/>
      <c r="G242" s="957"/>
      <c r="H242" s="957"/>
      <c r="I242" s="957"/>
      <c r="J242" s="957"/>
      <c r="K242" s="957"/>
      <c r="L242" s="957"/>
      <c r="M242" s="957"/>
      <c r="N242" s="957"/>
      <c r="O242" s="957"/>
      <c r="P242" s="957"/>
      <c r="Q242" s="957"/>
      <c r="R242" s="957"/>
      <c r="S242" s="957"/>
      <c r="T242" s="957"/>
    </row>
    <row r="243" spans="2:20" x14ac:dyDescent="0.35">
      <c r="B243" s="957"/>
      <c r="C243" s="957"/>
      <c r="D243" s="957"/>
      <c r="E243" s="957"/>
      <c r="F243" s="957"/>
      <c r="G243" s="957"/>
      <c r="H243" s="957"/>
      <c r="I243" s="957"/>
      <c r="J243" s="957"/>
      <c r="K243" s="957"/>
      <c r="L243" s="957"/>
      <c r="M243" s="957"/>
      <c r="N243" s="957"/>
      <c r="O243" s="957"/>
      <c r="P243" s="957"/>
      <c r="Q243" s="957"/>
      <c r="R243" s="957"/>
      <c r="S243" s="957"/>
      <c r="T243" s="957"/>
    </row>
    <row r="244" spans="2:20" x14ac:dyDescent="0.35">
      <c r="B244" s="957"/>
      <c r="C244" s="957"/>
      <c r="D244" s="957"/>
      <c r="E244" s="957"/>
      <c r="F244" s="957"/>
      <c r="G244" s="957"/>
      <c r="H244" s="957"/>
      <c r="I244" s="957"/>
      <c r="J244" s="957"/>
      <c r="K244" s="957"/>
      <c r="L244" s="957"/>
      <c r="M244" s="957"/>
      <c r="N244" s="957"/>
      <c r="O244" s="957"/>
      <c r="P244" s="957"/>
      <c r="Q244" s="957"/>
      <c r="R244" s="957"/>
      <c r="S244" s="957"/>
      <c r="T244" s="957"/>
    </row>
    <row r="245" spans="2:20" x14ac:dyDescent="0.35">
      <c r="B245" s="957"/>
      <c r="C245" s="957"/>
      <c r="D245" s="957"/>
      <c r="E245" s="957"/>
      <c r="F245" s="957"/>
      <c r="G245" s="957"/>
      <c r="H245" s="957"/>
      <c r="I245" s="957"/>
      <c r="J245" s="957"/>
      <c r="K245" s="957"/>
      <c r="L245" s="957"/>
      <c r="M245" s="957"/>
      <c r="N245" s="957"/>
      <c r="O245" s="957"/>
      <c r="P245" s="957"/>
      <c r="Q245" s="957"/>
      <c r="R245" s="957"/>
      <c r="S245" s="957"/>
      <c r="T245" s="957"/>
    </row>
    <row r="246" spans="2:20" x14ac:dyDescent="0.35">
      <c r="B246" s="957"/>
      <c r="C246" s="957"/>
      <c r="D246" s="957"/>
      <c r="E246" s="957"/>
      <c r="F246" s="957"/>
      <c r="G246" s="957"/>
      <c r="H246" s="957"/>
      <c r="I246" s="957"/>
      <c r="J246" s="957"/>
      <c r="K246" s="957"/>
      <c r="L246" s="957"/>
      <c r="M246" s="957"/>
      <c r="N246" s="957"/>
      <c r="O246" s="957"/>
      <c r="P246" s="957"/>
      <c r="Q246" s="957"/>
      <c r="R246" s="957"/>
      <c r="S246" s="957"/>
      <c r="T246" s="957"/>
    </row>
    <row r="247" spans="2:20" x14ac:dyDescent="0.35">
      <c r="B247" s="957"/>
      <c r="C247" s="957"/>
      <c r="D247" s="957"/>
      <c r="E247" s="957"/>
      <c r="F247" s="957"/>
      <c r="G247" s="957"/>
      <c r="H247" s="957"/>
      <c r="I247" s="957"/>
      <c r="J247" s="957"/>
      <c r="K247" s="957"/>
      <c r="L247" s="957"/>
      <c r="M247" s="957"/>
      <c r="N247" s="957"/>
      <c r="O247" s="957"/>
      <c r="P247" s="957"/>
      <c r="Q247" s="957"/>
      <c r="R247" s="957"/>
      <c r="S247" s="957"/>
      <c r="T247" s="957"/>
    </row>
    <row r="248" spans="2:20" x14ac:dyDescent="0.35">
      <c r="B248" s="957"/>
      <c r="C248" s="957"/>
      <c r="D248" s="957"/>
      <c r="E248" s="957"/>
      <c r="F248" s="957"/>
      <c r="G248" s="957"/>
      <c r="H248" s="957"/>
      <c r="I248" s="957"/>
      <c r="J248" s="957"/>
      <c r="K248" s="957"/>
      <c r="L248" s="957"/>
      <c r="M248" s="957"/>
      <c r="N248" s="957"/>
      <c r="O248" s="957"/>
      <c r="P248" s="957"/>
      <c r="Q248" s="957"/>
      <c r="R248" s="957"/>
      <c r="S248" s="957"/>
      <c r="T248" s="957"/>
    </row>
    <row r="249" spans="2:20" x14ac:dyDescent="0.35">
      <c r="B249" s="957"/>
      <c r="C249" s="957"/>
      <c r="D249" s="957"/>
      <c r="E249" s="957"/>
      <c r="F249" s="957"/>
      <c r="G249" s="957"/>
      <c r="H249" s="957"/>
      <c r="I249" s="957"/>
      <c r="J249" s="957"/>
      <c r="K249" s="957"/>
      <c r="L249" s="957"/>
      <c r="M249" s="957"/>
      <c r="N249" s="957"/>
      <c r="O249" s="957"/>
      <c r="P249" s="957"/>
      <c r="Q249" s="957"/>
      <c r="R249" s="957"/>
      <c r="S249" s="957"/>
      <c r="T249" s="957"/>
    </row>
    <row r="250" spans="2:20" x14ac:dyDescent="0.35">
      <c r="B250" s="957"/>
      <c r="C250" s="957"/>
      <c r="D250" s="957"/>
      <c r="E250" s="957"/>
      <c r="F250" s="957"/>
      <c r="G250" s="957"/>
      <c r="H250" s="957"/>
      <c r="I250" s="957"/>
      <c r="J250" s="957"/>
      <c r="K250" s="957"/>
      <c r="L250" s="957"/>
      <c r="M250" s="957"/>
      <c r="N250" s="957"/>
      <c r="O250" s="957"/>
      <c r="P250" s="957"/>
      <c r="Q250" s="957"/>
      <c r="R250" s="957"/>
      <c r="S250" s="957"/>
      <c r="T250" s="957"/>
    </row>
    <row r="251" spans="2:20" x14ac:dyDescent="0.35">
      <c r="B251" s="957"/>
      <c r="C251" s="957"/>
      <c r="D251" s="957"/>
      <c r="E251" s="957"/>
      <c r="F251" s="957"/>
      <c r="G251" s="957"/>
      <c r="H251" s="957"/>
      <c r="I251" s="957"/>
      <c r="J251" s="957"/>
      <c r="K251" s="957"/>
      <c r="L251" s="957"/>
      <c r="M251" s="957"/>
      <c r="N251" s="957"/>
      <c r="O251" s="957"/>
      <c r="P251" s="957"/>
      <c r="Q251" s="957"/>
      <c r="R251" s="957"/>
      <c r="S251" s="957"/>
      <c r="T251" s="957"/>
    </row>
    <row r="252" spans="2:20" x14ac:dyDescent="0.35">
      <c r="B252" s="957"/>
      <c r="C252" s="957"/>
      <c r="D252" s="957"/>
      <c r="E252" s="957"/>
      <c r="F252" s="957"/>
      <c r="G252" s="957"/>
      <c r="H252" s="957"/>
      <c r="I252" s="957"/>
      <c r="J252" s="957"/>
      <c r="K252" s="957"/>
      <c r="L252" s="957"/>
      <c r="M252" s="957"/>
      <c r="N252" s="957"/>
      <c r="O252" s="957"/>
      <c r="P252" s="957"/>
      <c r="Q252" s="957"/>
      <c r="R252" s="957"/>
      <c r="S252" s="957"/>
      <c r="T252" s="957"/>
    </row>
    <row r="253" spans="2:20" x14ac:dyDescent="0.35">
      <c r="B253" s="957"/>
      <c r="C253" s="957"/>
      <c r="D253" s="957"/>
      <c r="E253" s="957"/>
      <c r="F253" s="957"/>
      <c r="G253" s="957"/>
      <c r="H253" s="957"/>
      <c r="I253" s="957"/>
      <c r="J253" s="957"/>
      <c r="K253" s="957"/>
      <c r="L253" s="957"/>
      <c r="M253" s="957"/>
      <c r="N253" s="957"/>
      <c r="O253" s="957"/>
      <c r="P253" s="957"/>
      <c r="Q253" s="957"/>
      <c r="R253" s="957"/>
      <c r="S253" s="957"/>
      <c r="T253" s="957"/>
    </row>
    <row r="254" spans="2:20" x14ac:dyDescent="0.35">
      <c r="B254" s="957"/>
      <c r="C254" s="957"/>
      <c r="D254" s="957"/>
      <c r="E254" s="957"/>
      <c r="F254" s="957"/>
      <c r="G254" s="957"/>
      <c r="H254" s="957"/>
      <c r="I254" s="957"/>
      <c r="J254" s="957"/>
      <c r="K254" s="957"/>
      <c r="L254" s="957"/>
      <c r="M254" s="957"/>
      <c r="N254" s="957"/>
      <c r="O254" s="957"/>
      <c r="P254" s="957"/>
      <c r="Q254" s="957"/>
      <c r="R254" s="957"/>
      <c r="S254" s="957"/>
      <c r="T254" s="957"/>
    </row>
    <row r="255" spans="2:20" x14ac:dyDescent="0.35">
      <c r="B255" s="957"/>
      <c r="C255" s="957"/>
      <c r="D255" s="957"/>
      <c r="E255" s="957"/>
      <c r="F255" s="957"/>
      <c r="G255" s="957"/>
      <c r="H255" s="957"/>
      <c r="I255" s="957"/>
      <c r="J255" s="957"/>
      <c r="K255" s="957"/>
      <c r="L255" s="957"/>
      <c r="M255" s="957"/>
      <c r="N255" s="957"/>
      <c r="O255" s="957"/>
      <c r="P255" s="957"/>
      <c r="Q255" s="957"/>
      <c r="R255" s="957"/>
      <c r="S255" s="957"/>
      <c r="T255" s="957"/>
    </row>
    <row r="256" spans="2:20" x14ac:dyDescent="0.35">
      <c r="B256" s="957"/>
      <c r="C256" s="957"/>
      <c r="D256" s="957"/>
      <c r="E256" s="957"/>
      <c r="F256" s="957"/>
      <c r="G256" s="957"/>
      <c r="H256" s="957"/>
      <c r="I256" s="957"/>
      <c r="J256" s="957"/>
      <c r="K256" s="957"/>
      <c r="L256" s="957"/>
      <c r="M256" s="957"/>
      <c r="N256" s="957"/>
      <c r="O256" s="957"/>
      <c r="P256" s="957"/>
      <c r="Q256" s="957"/>
      <c r="R256" s="957"/>
      <c r="S256" s="957"/>
      <c r="T256" s="957"/>
    </row>
    <row r="257" spans="2:20" x14ac:dyDescent="0.35">
      <c r="B257" s="957"/>
      <c r="C257" s="957"/>
      <c r="D257" s="957"/>
      <c r="E257" s="957"/>
      <c r="F257" s="957"/>
      <c r="G257" s="957"/>
      <c r="H257" s="957"/>
      <c r="I257" s="957"/>
      <c r="J257" s="957"/>
      <c r="K257" s="957"/>
      <c r="L257" s="957"/>
      <c r="M257" s="957"/>
      <c r="N257" s="957"/>
      <c r="O257" s="957"/>
      <c r="P257" s="957"/>
      <c r="Q257" s="957"/>
      <c r="R257" s="957"/>
      <c r="S257" s="957"/>
      <c r="T257" s="957"/>
    </row>
    <row r="258" spans="2:20" x14ac:dyDescent="0.35">
      <c r="B258" s="957"/>
      <c r="C258" s="957"/>
      <c r="D258" s="957"/>
      <c r="E258" s="957"/>
      <c r="F258" s="957"/>
      <c r="G258" s="957"/>
      <c r="H258" s="957"/>
      <c r="I258" s="957"/>
      <c r="J258" s="957"/>
      <c r="K258" s="957"/>
      <c r="L258" s="957"/>
      <c r="M258" s="957"/>
      <c r="N258" s="957"/>
      <c r="O258" s="957"/>
      <c r="P258" s="957"/>
      <c r="Q258" s="957"/>
      <c r="R258" s="957"/>
      <c r="S258" s="957"/>
      <c r="T258" s="957"/>
    </row>
    <row r="259" spans="2:20" x14ac:dyDescent="0.35">
      <c r="B259" s="957"/>
      <c r="C259" s="957"/>
      <c r="D259" s="957"/>
      <c r="E259" s="957"/>
      <c r="F259" s="957"/>
      <c r="G259" s="957"/>
      <c r="H259" s="957"/>
      <c r="I259" s="957"/>
      <c r="J259" s="957"/>
      <c r="K259" s="957"/>
      <c r="L259" s="957"/>
      <c r="M259" s="957"/>
      <c r="N259" s="957"/>
      <c r="O259" s="957"/>
      <c r="P259" s="957"/>
      <c r="Q259" s="957"/>
      <c r="R259" s="957"/>
      <c r="S259" s="957"/>
      <c r="T259" s="957"/>
    </row>
    <row r="260" spans="2:20" x14ac:dyDescent="0.35">
      <c r="B260" s="957"/>
      <c r="C260" s="957"/>
      <c r="D260" s="957"/>
      <c r="E260" s="957"/>
      <c r="F260" s="957"/>
      <c r="G260" s="957"/>
      <c r="H260" s="957"/>
      <c r="I260" s="957"/>
      <c r="J260" s="957"/>
      <c r="K260" s="957"/>
      <c r="L260" s="957"/>
      <c r="M260" s="957"/>
      <c r="N260" s="957"/>
      <c r="O260" s="957"/>
      <c r="P260" s="957"/>
      <c r="Q260" s="957"/>
      <c r="R260" s="957"/>
      <c r="S260" s="957"/>
      <c r="T260" s="957"/>
    </row>
    <row r="261" spans="2:20" x14ac:dyDescent="0.35">
      <c r="B261" s="957"/>
      <c r="C261" s="957"/>
      <c r="D261" s="957"/>
      <c r="E261" s="957"/>
      <c r="F261" s="957"/>
      <c r="G261" s="957"/>
      <c r="H261" s="957"/>
      <c r="I261" s="957"/>
      <c r="J261" s="957"/>
      <c r="K261" s="957"/>
      <c r="L261" s="957"/>
      <c r="M261" s="957"/>
      <c r="N261" s="957"/>
      <c r="O261" s="957"/>
      <c r="P261" s="957"/>
      <c r="Q261" s="957"/>
      <c r="R261" s="957"/>
      <c r="S261" s="957"/>
      <c r="T261" s="957"/>
    </row>
    <row r="262" spans="2:20" x14ac:dyDescent="0.35">
      <c r="B262" s="957"/>
      <c r="C262" s="957"/>
      <c r="D262" s="957"/>
      <c r="E262" s="957"/>
      <c r="F262" s="957"/>
      <c r="G262" s="957"/>
      <c r="H262" s="957"/>
      <c r="I262" s="957"/>
      <c r="J262" s="957"/>
      <c r="K262" s="957"/>
      <c r="L262" s="957"/>
      <c r="M262" s="957"/>
      <c r="N262" s="957"/>
      <c r="O262" s="957"/>
      <c r="P262" s="957"/>
      <c r="Q262" s="957"/>
      <c r="R262" s="957"/>
      <c r="S262" s="957"/>
      <c r="T262" s="957"/>
    </row>
    <row r="263" spans="2:20" x14ac:dyDescent="0.35">
      <c r="B263" s="957"/>
      <c r="C263" s="957"/>
      <c r="D263" s="957"/>
      <c r="E263" s="957"/>
      <c r="F263" s="957"/>
      <c r="G263" s="957"/>
      <c r="H263" s="957"/>
      <c r="I263" s="957"/>
      <c r="J263" s="957"/>
      <c r="K263" s="957"/>
      <c r="L263" s="957"/>
      <c r="M263" s="957"/>
      <c r="N263" s="957"/>
      <c r="O263" s="957"/>
      <c r="P263" s="957"/>
      <c r="Q263" s="957"/>
      <c r="R263" s="957"/>
      <c r="S263" s="957"/>
      <c r="T263" s="957"/>
    </row>
    <row r="264" spans="2:20" x14ac:dyDescent="0.35">
      <c r="B264" s="957"/>
      <c r="C264" s="957"/>
      <c r="D264" s="957"/>
      <c r="E264" s="957"/>
      <c r="F264" s="957"/>
      <c r="G264" s="957"/>
      <c r="H264" s="957"/>
      <c r="I264" s="957"/>
      <c r="J264" s="957"/>
      <c r="K264" s="957"/>
      <c r="L264" s="957"/>
      <c r="M264" s="957"/>
      <c r="N264" s="957"/>
      <c r="O264" s="957"/>
      <c r="P264" s="957"/>
      <c r="Q264" s="957"/>
      <c r="R264" s="957"/>
      <c r="S264" s="957"/>
      <c r="T264" s="957"/>
    </row>
    <row r="265" spans="2:20" x14ac:dyDescent="0.35">
      <c r="B265" s="957"/>
      <c r="C265" s="957"/>
      <c r="D265" s="957"/>
      <c r="E265" s="957"/>
      <c r="F265" s="957"/>
      <c r="G265" s="957"/>
      <c r="H265" s="957"/>
      <c r="I265" s="957"/>
      <c r="J265" s="957"/>
      <c r="K265" s="957"/>
      <c r="L265" s="957"/>
      <c r="M265" s="957"/>
      <c r="N265" s="957"/>
      <c r="O265" s="957"/>
      <c r="P265" s="957"/>
      <c r="Q265" s="957"/>
      <c r="R265" s="957"/>
      <c r="S265" s="957"/>
      <c r="T265" s="957"/>
    </row>
    <row r="266" spans="2:20" x14ac:dyDescent="0.35">
      <c r="B266" s="957"/>
      <c r="C266" s="957"/>
      <c r="D266" s="957"/>
      <c r="E266" s="957"/>
      <c r="F266" s="957"/>
      <c r="G266" s="957"/>
      <c r="H266" s="957"/>
      <c r="I266" s="957"/>
      <c r="J266" s="957"/>
      <c r="K266" s="957"/>
      <c r="L266" s="957"/>
      <c r="M266" s="957"/>
      <c r="N266" s="957"/>
      <c r="O266" s="957"/>
      <c r="P266" s="957"/>
      <c r="Q266" s="957"/>
      <c r="R266" s="957"/>
      <c r="S266" s="957"/>
      <c r="T266" s="957"/>
    </row>
    <row r="267" spans="2:20" x14ac:dyDescent="0.35">
      <c r="B267" s="957"/>
      <c r="C267" s="957"/>
      <c r="D267" s="957"/>
      <c r="E267" s="957"/>
      <c r="F267" s="957"/>
      <c r="G267" s="957"/>
      <c r="H267" s="957"/>
      <c r="I267" s="957"/>
      <c r="J267" s="957"/>
      <c r="K267" s="957"/>
      <c r="L267" s="957"/>
      <c r="M267" s="957"/>
      <c r="N267" s="957"/>
      <c r="O267" s="957"/>
      <c r="P267" s="957"/>
      <c r="Q267" s="957"/>
      <c r="R267" s="957"/>
      <c r="S267" s="957"/>
      <c r="T267" s="957"/>
    </row>
    <row r="268" spans="2:20" x14ac:dyDescent="0.35">
      <c r="B268" s="957"/>
      <c r="C268" s="957"/>
      <c r="D268" s="957"/>
      <c r="E268" s="957"/>
      <c r="F268" s="957"/>
      <c r="G268" s="957"/>
      <c r="H268" s="957"/>
      <c r="I268" s="957"/>
      <c r="J268" s="957"/>
      <c r="K268" s="957"/>
      <c r="L268" s="957"/>
      <c r="M268" s="957"/>
      <c r="N268" s="957"/>
      <c r="O268" s="957"/>
      <c r="P268" s="957"/>
      <c r="Q268" s="957"/>
      <c r="R268" s="957"/>
      <c r="S268" s="957"/>
      <c r="T268" s="957"/>
    </row>
    <row r="269" spans="2:20" x14ac:dyDescent="0.35">
      <c r="B269" s="957"/>
      <c r="C269" s="957"/>
      <c r="D269" s="957"/>
      <c r="E269" s="957"/>
      <c r="F269" s="957"/>
      <c r="G269" s="957"/>
      <c r="H269" s="957"/>
      <c r="I269" s="957"/>
      <c r="J269" s="957"/>
      <c r="K269" s="957"/>
      <c r="L269" s="957"/>
      <c r="M269" s="957"/>
      <c r="N269" s="957"/>
      <c r="O269" s="957"/>
      <c r="P269" s="957"/>
      <c r="Q269" s="957"/>
      <c r="R269" s="957"/>
      <c r="S269" s="957"/>
      <c r="T269" s="957"/>
    </row>
    <row r="270" spans="2:20" x14ac:dyDescent="0.35">
      <c r="B270" s="957"/>
      <c r="C270" s="957"/>
      <c r="D270" s="957"/>
      <c r="E270" s="957"/>
      <c r="F270" s="957"/>
      <c r="G270" s="957"/>
      <c r="H270" s="957"/>
      <c r="I270" s="957"/>
      <c r="J270" s="957"/>
      <c r="K270" s="957"/>
      <c r="L270" s="957"/>
      <c r="M270" s="957"/>
      <c r="N270" s="957"/>
      <c r="O270" s="957"/>
      <c r="P270" s="957"/>
      <c r="Q270" s="957"/>
      <c r="R270" s="957"/>
      <c r="S270" s="957"/>
      <c r="T270" s="957"/>
    </row>
    <row r="271" spans="2:20" x14ac:dyDescent="0.35">
      <c r="B271" s="957"/>
      <c r="C271" s="957"/>
      <c r="D271" s="957"/>
      <c r="E271" s="957"/>
      <c r="F271" s="957"/>
      <c r="G271" s="957"/>
      <c r="H271" s="957"/>
      <c r="I271" s="957"/>
      <c r="J271" s="957"/>
      <c r="K271" s="957"/>
      <c r="L271" s="957"/>
      <c r="M271" s="957"/>
      <c r="N271" s="957"/>
      <c r="O271" s="957"/>
      <c r="P271" s="957"/>
      <c r="Q271" s="957"/>
      <c r="R271" s="957"/>
      <c r="S271" s="957"/>
      <c r="T271" s="957"/>
    </row>
    <row r="272" spans="2:20" x14ac:dyDescent="0.35">
      <c r="B272" s="957"/>
      <c r="C272" s="957"/>
      <c r="D272" s="957"/>
      <c r="E272" s="957"/>
      <c r="F272" s="957"/>
      <c r="G272" s="957"/>
      <c r="H272" s="957"/>
      <c r="I272" s="957"/>
      <c r="J272" s="957"/>
      <c r="K272" s="957"/>
      <c r="L272" s="957"/>
      <c r="M272" s="957"/>
      <c r="N272" s="957"/>
      <c r="O272" s="957"/>
      <c r="P272" s="957"/>
      <c r="Q272" s="957"/>
      <c r="R272" s="957"/>
      <c r="S272" s="957"/>
      <c r="T272" s="957"/>
    </row>
    <row r="273" spans="2:20" x14ac:dyDescent="0.35">
      <c r="B273" s="957"/>
      <c r="C273" s="957"/>
      <c r="D273" s="957"/>
      <c r="E273" s="957"/>
      <c r="F273" s="957"/>
      <c r="G273" s="957"/>
      <c r="H273" s="957"/>
      <c r="I273" s="957"/>
      <c r="J273" s="957"/>
      <c r="K273" s="957"/>
      <c r="L273" s="957"/>
      <c r="M273" s="957"/>
      <c r="N273" s="957"/>
      <c r="O273" s="957"/>
      <c r="P273" s="957"/>
      <c r="Q273" s="957"/>
      <c r="R273" s="957"/>
      <c r="S273" s="957"/>
      <c r="T273" s="957"/>
    </row>
    <row r="274" spans="2:20" x14ac:dyDescent="0.35">
      <c r="B274" s="957"/>
      <c r="C274" s="957"/>
      <c r="D274" s="957"/>
      <c r="E274" s="957"/>
      <c r="F274" s="957"/>
      <c r="G274" s="957"/>
      <c r="H274" s="957"/>
      <c r="I274" s="957"/>
      <c r="J274" s="957"/>
      <c r="K274" s="957"/>
      <c r="L274" s="957"/>
      <c r="M274" s="957"/>
      <c r="N274" s="957"/>
      <c r="O274" s="957"/>
      <c r="P274" s="957"/>
      <c r="Q274" s="957"/>
      <c r="R274" s="957"/>
      <c r="S274" s="957"/>
      <c r="T274" s="957"/>
    </row>
    <row r="275" spans="2:20" x14ac:dyDescent="0.35">
      <c r="B275" s="957"/>
      <c r="C275" s="957"/>
      <c r="D275" s="957"/>
      <c r="E275" s="957"/>
      <c r="F275" s="957"/>
      <c r="G275" s="957"/>
      <c r="H275" s="957"/>
      <c r="I275" s="957"/>
      <c r="J275" s="957"/>
      <c r="K275" s="957"/>
      <c r="L275" s="957"/>
      <c r="M275" s="957"/>
      <c r="N275" s="957"/>
      <c r="O275" s="957"/>
      <c r="P275" s="957"/>
      <c r="Q275" s="957"/>
      <c r="R275" s="957"/>
      <c r="S275" s="957"/>
      <c r="T275" s="957"/>
    </row>
    <row r="276" spans="2:20" x14ac:dyDescent="0.35">
      <c r="B276" s="957"/>
      <c r="C276" s="957"/>
      <c r="D276" s="957"/>
      <c r="E276" s="957"/>
      <c r="F276" s="957"/>
      <c r="G276" s="957"/>
      <c r="H276" s="957"/>
      <c r="I276" s="957"/>
      <c r="J276" s="957"/>
      <c r="K276" s="957"/>
      <c r="L276" s="957"/>
      <c r="M276" s="957"/>
      <c r="N276" s="957"/>
      <c r="O276" s="957"/>
      <c r="P276" s="957"/>
      <c r="Q276" s="957"/>
      <c r="R276" s="957"/>
      <c r="S276" s="957"/>
      <c r="T276" s="957"/>
    </row>
    <row r="277" spans="2:20" x14ac:dyDescent="0.35">
      <c r="B277" s="957"/>
      <c r="C277" s="957"/>
      <c r="D277" s="957"/>
      <c r="E277" s="957"/>
      <c r="F277" s="957"/>
      <c r="G277" s="957"/>
      <c r="H277" s="957"/>
      <c r="I277" s="957"/>
      <c r="J277" s="957"/>
      <c r="K277" s="957"/>
      <c r="L277" s="957"/>
      <c r="M277" s="957"/>
      <c r="N277" s="957"/>
      <c r="O277" s="957"/>
      <c r="P277" s="957"/>
      <c r="Q277" s="957"/>
      <c r="R277" s="957"/>
      <c r="S277" s="957"/>
      <c r="T277" s="957"/>
    </row>
    <row r="278" spans="2:20" x14ac:dyDescent="0.35">
      <c r="B278" s="957"/>
      <c r="C278" s="957"/>
      <c r="D278" s="957"/>
      <c r="E278" s="957"/>
      <c r="F278" s="957"/>
      <c r="G278" s="957"/>
      <c r="H278" s="957"/>
      <c r="I278" s="957"/>
      <c r="J278" s="957"/>
      <c r="K278" s="957"/>
      <c r="L278" s="957"/>
      <c r="M278" s="957"/>
      <c r="N278" s="957"/>
      <c r="O278" s="957"/>
      <c r="P278" s="957"/>
      <c r="Q278" s="957"/>
      <c r="R278" s="957"/>
      <c r="S278" s="957"/>
      <c r="T278" s="957"/>
    </row>
    <row r="279" spans="2:20" x14ac:dyDescent="0.35">
      <c r="B279" s="957"/>
      <c r="C279" s="957"/>
      <c r="D279" s="957"/>
      <c r="E279" s="957"/>
      <c r="F279" s="957"/>
      <c r="G279" s="957"/>
      <c r="H279" s="957"/>
      <c r="I279" s="957"/>
      <c r="J279" s="957"/>
      <c r="K279" s="957"/>
      <c r="L279" s="957"/>
      <c r="M279" s="957"/>
      <c r="N279" s="957"/>
      <c r="O279" s="957"/>
      <c r="P279" s="957"/>
      <c r="Q279" s="957"/>
      <c r="R279" s="957"/>
      <c r="S279" s="957"/>
      <c r="T279" s="957"/>
    </row>
    <row r="280" spans="2:20" x14ac:dyDescent="0.35">
      <c r="B280" s="957"/>
      <c r="C280" s="957"/>
      <c r="D280" s="957"/>
      <c r="E280" s="957"/>
      <c r="F280" s="957"/>
      <c r="G280" s="957"/>
      <c r="H280" s="957"/>
      <c r="I280" s="957"/>
      <c r="J280" s="957"/>
      <c r="K280" s="957"/>
      <c r="L280" s="957"/>
      <c r="M280" s="957"/>
      <c r="N280" s="957"/>
      <c r="O280" s="957"/>
      <c r="P280" s="957"/>
      <c r="Q280" s="957"/>
      <c r="R280" s="957"/>
      <c r="S280" s="957"/>
      <c r="T280" s="957"/>
    </row>
    <row r="281" spans="2:20" x14ac:dyDescent="0.35">
      <c r="B281" s="957"/>
      <c r="C281" s="957"/>
      <c r="D281" s="957"/>
      <c r="E281" s="957"/>
      <c r="F281" s="957"/>
      <c r="G281" s="957"/>
      <c r="H281" s="957"/>
      <c r="I281" s="957"/>
      <c r="J281" s="957"/>
      <c r="K281" s="957"/>
      <c r="L281" s="957"/>
      <c r="M281" s="957"/>
      <c r="N281" s="957"/>
      <c r="O281" s="957"/>
      <c r="P281" s="957"/>
      <c r="Q281" s="957"/>
      <c r="R281" s="957"/>
      <c r="S281" s="957"/>
      <c r="T281" s="957"/>
    </row>
    <row r="282" spans="2:20" x14ac:dyDescent="0.35">
      <c r="B282" s="957"/>
      <c r="C282" s="957"/>
      <c r="D282" s="957"/>
      <c r="E282" s="957"/>
      <c r="F282" s="957"/>
      <c r="G282" s="957"/>
      <c r="H282" s="957"/>
      <c r="I282" s="957"/>
      <c r="J282" s="957"/>
      <c r="K282" s="957"/>
      <c r="L282" s="957"/>
      <c r="M282" s="957"/>
      <c r="N282" s="957"/>
      <c r="O282" s="957"/>
      <c r="P282" s="957"/>
      <c r="Q282" s="957"/>
      <c r="R282" s="957"/>
      <c r="S282" s="957"/>
      <c r="T282" s="957"/>
    </row>
    <row r="283" spans="2:20" x14ac:dyDescent="0.35">
      <c r="B283" s="957"/>
      <c r="C283" s="957"/>
      <c r="D283" s="957"/>
      <c r="E283" s="957"/>
      <c r="F283" s="957"/>
      <c r="G283" s="957"/>
      <c r="H283" s="957"/>
      <c r="I283" s="957"/>
      <c r="J283" s="957"/>
      <c r="K283" s="957"/>
      <c r="L283" s="957"/>
      <c r="M283" s="957"/>
      <c r="N283" s="957"/>
      <c r="O283" s="957"/>
      <c r="P283" s="957"/>
      <c r="Q283" s="957"/>
      <c r="R283" s="957"/>
      <c r="S283" s="957"/>
      <c r="T283" s="957"/>
    </row>
    <row r="284" spans="2:20" x14ac:dyDescent="0.35">
      <c r="B284" s="957"/>
      <c r="C284" s="957"/>
      <c r="D284" s="957"/>
      <c r="E284" s="957"/>
      <c r="F284" s="957"/>
      <c r="G284" s="957"/>
      <c r="H284" s="957"/>
      <c r="I284" s="957"/>
      <c r="J284" s="957"/>
      <c r="K284" s="957"/>
      <c r="L284" s="957"/>
      <c r="M284" s="957"/>
      <c r="N284" s="957"/>
      <c r="O284" s="957"/>
      <c r="P284" s="957"/>
      <c r="Q284" s="957"/>
      <c r="R284" s="957"/>
      <c r="S284" s="957"/>
      <c r="T284" s="957"/>
    </row>
    <row r="285" spans="2:20" x14ac:dyDescent="0.35">
      <c r="B285" s="957"/>
      <c r="C285" s="957"/>
      <c r="D285" s="957"/>
      <c r="E285" s="957"/>
      <c r="F285" s="957"/>
      <c r="G285" s="957"/>
      <c r="H285" s="957"/>
      <c r="I285" s="957"/>
      <c r="J285" s="957"/>
      <c r="K285" s="957"/>
      <c r="L285" s="957"/>
      <c r="M285" s="957"/>
      <c r="N285" s="957"/>
      <c r="O285" s="957"/>
      <c r="P285" s="957"/>
      <c r="Q285" s="957"/>
      <c r="R285" s="957"/>
      <c r="S285" s="957"/>
      <c r="T285" s="957"/>
    </row>
    <row r="286" spans="2:20" x14ac:dyDescent="0.35">
      <c r="B286" s="957"/>
      <c r="C286" s="957"/>
      <c r="D286" s="957"/>
      <c r="E286" s="957"/>
      <c r="F286" s="957"/>
      <c r="G286" s="957"/>
      <c r="H286" s="957"/>
      <c r="I286" s="957"/>
      <c r="J286" s="957"/>
      <c r="K286" s="957"/>
      <c r="L286" s="957"/>
      <c r="M286" s="957"/>
      <c r="N286" s="957"/>
      <c r="O286" s="957"/>
      <c r="P286" s="957"/>
      <c r="Q286" s="957"/>
      <c r="R286" s="957"/>
      <c r="S286" s="957"/>
      <c r="T286" s="957"/>
    </row>
    <row r="287" spans="2:20" x14ac:dyDescent="0.35">
      <c r="B287" s="957"/>
      <c r="C287" s="957"/>
      <c r="D287" s="957"/>
      <c r="E287" s="957"/>
      <c r="F287" s="957"/>
      <c r="G287" s="957"/>
      <c r="H287" s="957"/>
      <c r="I287" s="957"/>
      <c r="J287" s="957"/>
      <c r="K287" s="957"/>
      <c r="L287" s="957"/>
      <c r="M287" s="957"/>
      <c r="N287" s="957"/>
      <c r="O287" s="957"/>
      <c r="P287" s="957"/>
      <c r="Q287" s="957"/>
      <c r="R287" s="957"/>
      <c r="S287" s="957"/>
      <c r="T287" s="957"/>
    </row>
    <row r="288" spans="2:20" x14ac:dyDescent="0.35">
      <c r="B288" s="957"/>
      <c r="C288" s="957"/>
      <c r="D288" s="957"/>
      <c r="E288" s="957"/>
      <c r="F288" s="957"/>
      <c r="G288" s="957"/>
      <c r="H288" s="957"/>
      <c r="I288" s="957"/>
      <c r="J288" s="957"/>
      <c r="K288" s="957"/>
      <c r="L288" s="957"/>
      <c r="M288" s="957"/>
      <c r="N288" s="957"/>
      <c r="O288" s="957"/>
      <c r="P288" s="957"/>
      <c r="Q288" s="957"/>
      <c r="R288" s="957"/>
      <c r="S288" s="957"/>
      <c r="T288" s="957"/>
    </row>
    <row r="289" spans="2:20" x14ac:dyDescent="0.35">
      <c r="B289" s="957"/>
      <c r="C289" s="957"/>
      <c r="D289" s="957"/>
      <c r="E289" s="957"/>
      <c r="F289" s="957"/>
      <c r="G289" s="957"/>
      <c r="H289" s="957"/>
      <c r="I289" s="957"/>
      <c r="J289" s="957"/>
      <c r="K289" s="957"/>
      <c r="L289" s="957"/>
      <c r="M289" s="957"/>
      <c r="N289" s="957"/>
      <c r="O289" s="957"/>
      <c r="P289" s="957"/>
      <c r="Q289" s="957"/>
      <c r="R289" s="957"/>
      <c r="S289" s="957"/>
      <c r="T289" s="957"/>
    </row>
    <row r="290" spans="2:20" x14ac:dyDescent="0.35">
      <c r="B290" s="957"/>
      <c r="C290" s="957"/>
      <c r="D290" s="957"/>
      <c r="E290" s="957"/>
      <c r="F290" s="957"/>
      <c r="G290" s="957"/>
      <c r="H290" s="957"/>
      <c r="I290" s="957"/>
      <c r="J290" s="957"/>
      <c r="K290" s="957"/>
      <c r="L290" s="957"/>
      <c r="M290" s="957"/>
      <c r="N290" s="957"/>
      <c r="O290" s="957"/>
      <c r="P290" s="957"/>
      <c r="Q290" s="957"/>
      <c r="R290" s="957"/>
      <c r="S290" s="957"/>
      <c r="T290" s="957"/>
    </row>
    <row r="291" spans="2:20" x14ac:dyDescent="0.35">
      <c r="B291" s="957"/>
      <c r="C291" s="957"/>
      <c r="D291" s="957"/>
      <c r="E291" s="957"/>
      <c r="F291" s="957"/>
      <c r="G291" s="957"/>
      <c r="H291" s="957"/>
      <c r="I291" s="957"/>
      <c r="J291" s="957"/>
      <c r="K291" s="957"/>
      <c r="L291" s="957"/>
      <c r="M291" s="957"/>
      <c r="N291" s="957"/>
      <c r="O291" s="957"/>
      <c r="P291" s="957"/>
      <c r="Q291" s="957"/>
      <c r="R291" s="957"/>
      <c r="S291" s="957"/>
      <c r="T291" s="957"/>
    </row>
    <row r="292" spans="2:20" x14ac:dyDescent="0.35">
      <c r="B292" s="957"/>
      <c r="C292" s="957"/>
      <c r="D292" s="957"/>
      <c r="E292" s="957"/>
      <c r="F292" s="957"/>
      <c r="G292" s="957"/>
      <c r="H292" s="957"/>
      <c r="I292" s="957"/>
      <c r="J292" s="957"/>
      <c r="K292" s="957"/>
      <c r="L292" s="957"/>
      <c r="M292" s="957"/>
      <c r="N292" s="957"/>
      <c r="O292" s="957"/>
      <c r="P292" s="957"/>
      <c r="Q292" s="957"/>
      <c r="R292" s="957"/>
      <c r="S292" s="957"/>
      <c r="T292" s="957"/>
    </row>
    <row r="293" spans="2:20" x14ac:dyDescent="0.35">
      <c r="B293" s="957"/>
      <c r="C293" s="957"/>
      <c r="D293" s="957"/>
      <c r="E293" s="957"/>
      <c r="F293" s="957"/>
      <c r="G293" s="957"/>
      <c r="H293" s="957"/>
      <c r="I293" s="957"/>
      <c r="J293" s="957"/>
      <c r="K293" s="957"/>
      <c r="L293" s="957"/>
      <c r="M293" s="957"/>
      <c r="N293" s="957"/>
      <c r="O293" s="957"/>
      <c r="P293" s="957"/>
      <c r="Q293" s="957"/>
      <c r="R293" s="957"/>
      <c r="S293" s="957"/>
      <c r="T293" s="957"/>
    </row>
    <row r="294" spans="2:20" x14ac:dyDescent="0.35">
      <c r="B294" s="957"/>
      <c r="C294" s="957"/>
      <c r="D294" s="957"/>
      <c r="E294" s="957"/>
      <c r="F294" s="957"/>
      <c r="G294" s="957"/>
      <c r="H294" s="957"/>
      <c r="I294" s="957"/>
      <c r="J294" s="957"/>
      <c r="K294" s="957"/>
      <c r="L294" s="957"/>
      <c r="M294" s="957"/>
      <c r="N294" s="957"/>
      <c r="O294" s="957"/>
      <c r="P294" s="957"/>
      <c r="Q294" s="957"/>
      <c r="R294" s="957"/>
      <c r="S294" s="957"/>
      <c r="T294" s="957"/>
    </row>
    <row r="295" spans="2:20" x14ac:dyDescent="0.35">
      <c r="B295" s="957"/>
      <c r="C295" s="957"/>
      <c r="D295" s="957"/>
      <c r="E295" s="957"/>
      <c r="F295" s="957"/>
      <c r="G295" s="957"/>
      <c r="H295" s="957"/>
      <c r="I295" s="957"/>
      <c r="J295" s="957"/>
      <c r="K295" s="957"/>
      <c r="L295" s="957"/>
      <c r="M295" s="957"/>
      <c r="N295" s="957"/>
      <c r="O295" s="957"/>
      <c r="P295" s="957"/>
      <c r="Q295" s="957"/>
      <c r="R295" s="957"/>
      <c r="S295" s="957"/>
      <c r="T295" s="957"/>
    </row>
    <row r="296" spans="2:20" x14ac:dyDescent="0.35">
      <c r="B296" s="957"/>
      <c r="C296" s="957"/>
      <c r="D296" s="957"/>
      <c r="E296" s="957"/>
      <c r="F296" s="957"/>
      <c r="G296" s="957"/>
      <c r="H296" s="957"/>
      <c r="I296" s="957"/>
      <c r="J296" s="957"/>
      <c r="K296" s="957"/>
      <c r="L296" s="957"/>
      <c r="M296" s="957"/>
      <c r="N296" s="957"/>
      <c r="O296" s="957"/>
      <c r="P296" s="957"/>
      <c r="Q296" s="957"/>
      <c r="R296" s="957"/>
      <c r="S296" s="957"/>
      <c r="T296" s="957"/>
    </row>
    <row r="297" spans="2:20" x14ac:dyDescent="0.35">
      <c r="B297" s="957"/>
      <c r="C297" s="957"/>
      <c r="D297" s="957"/>
      <c r="E297" s="957"/>
      <c r="F297" s="957"/>
      <c r="G297" s="957"/>
      <c r="H297" s="957"/>
      <c r="I297" s="957"/>
      <c r="J297" s="957"/>
      <c r="K297" s="957"/>
      <c r="L297" s="957"/>
      <c r="M297" s="957"/>
      <c r="N297" s="957"/>
      <c r="O297" s="957"/>
      <c r="P297" s="957"/>
      <c r="Q297" s="957"/>
      <c r="R297" s="957"/>
      <c r="S297" s="957"/>
      <c r="T297" s="957"/>
    </row>
    <row r="298" spans="2:20" x14ac:dyDescent="0.35">
      <c r="B298" s="957"/>
      <c r="C298" s="957"/>
      <c r="D298" s="957"/>
      <c r="E298" s="957"/>
      <c r="F298" s="957"/>
      <c r="G298" s="957"/>
      <c r="H298" s="957"/>
      <c r="I298" s="957"/>
      <c r="J298" s="957"/>
      <c r="K298" s="957"/>
      <c r="L298" s="957"/>
      <c r="M298" s="957"/>
      <c r="N298" s="957"/>
      <c r="O298" s="957"/>
      <c r="P298" s="957"/>
      <c r="Q298" s="957"/>
      <c r="R298" s="957"/>
      <c r="S298" s="957"/>
      <c r="T298" s="957"/>
    </row>
    <row r="299" spans="2:20" x14ac:dyDescent="0.35">
      <c r="B299" s="957"/>
      <c r="C299" s="957"/>
      <c r="D299" s="957"/>
      <c r="E299" s="957"/>
      <c r="F299" s="957"/>
      <c r="G299" s="957"/>
      <c r="H299" s="957"/>
      <c r="I299" s="957"/>
      <c r="J299" s="957"/>
      <c r="K299" s="957"/>
      <c r="L299" s="957"/>
      <c r="M299" s="957"/>
      <c r="N299" s="957"/>
      <c r="O299" s="957"/>
      <c r="P299" s="957"/>
      <c r="Q299" s="957"/>
      <c r="R299" s="957"/>
      <c r="S299" s="957"/>
      <c r="T299" s="957"/>
    </row>
    <row r="300" spans="2:20" x14ac:dyDescent="0.35">
      <c r="B300" s="957"/>
      <c r="C300" s="957"/>
      <c r="D300" s="957"/>
      <c r="E300" s="957"/>
      <c r="F300" s="957"/>
      <c r="G300" s="957"/>
      <c r="H300" s="957"/>
      <c r="I300" s="957"/>
      <c r="J300" s="957"/>
      <c r="K300" s="957"/>
      <c r="L300" s="957"/>
      <c r="M300" s="957"/>
      <c r="N300" s="957"/>
      <c r="O300" s="957"/>
      <c r="P300" s="957"/>
      <c r="Q300" s="957"/>
      <c r="R300" s="957"/>
      <c r="S300" s="957"/>
      <c r="T300" s="957"/>
    </row>
    <row r="301" spans="2:20" x14ac:dyDescent="0.35">
      <c r="B301" s="957"/>
      <c r="C301" s="957"/>
      <c r="D301" s="957"/>
      <c r="E301" s="957"/>
      <c r="F301" s="957"/>
      <c r="G301" s="957"/>
      <c r="H301" s="957"/>
      <c r="I301" s="957"/>
      <c r="J301" s="957"/>
      <c r="K301" s="957"/>
      <c r="L301" s="957"/>
      <c r="M301" s="957"/>
      <c r="N301" s="957"/>
      <c r="O301" s="957"/>
      <c r="P301" s="957"/>
      <c r="Q301" s="957"/>
      <c r="R301" s="957"/>
      <c r="S301" s="957"/>
      <c r="T301" s="957"/>
    </row>
    <row r="302" spans="2:20" x14ac:dyDescent="0.35">
      <c r="B302" s="957"/>
      <c r="C302" s="957"/>
      <c r="D302" s="957"/>
      <c r="E302" s="957"/>
      <c r="F302" s="957"/>
      <c r="G302" s="957"/>
      <c r="H302" s="957"/>
      <c r="I302" s="957"/>
      <c r="J302" s="957"/>
      <c r="K302" s="957"/>
      <c r="L302" s="957"/>
      <c r="M302" s="957"/>
      <c r="N302" s="957"/>
      <c r="O302" s="957"/>
      <c r="P302" s="957"/>
      <c r="Q302" s="957"/>
      <c r="R302" s="957"/>
      <c r="S302" s="957"/>
      <c r="T302" s="957"/>
    </row>
    <row r="303" spans="2:20" x14ac:dyDescent="0.35">
      <c r="B303" s="957"/>
      <c r="C303" s="957"/>
      <c r="D303" s="957"/>
      <c r="E303" s="957"/>
      <c r="F303" s="957"/>
      <c r="G303" s="957"/>
      <c r="H303" s="957"/>
      <c r="I303" s="957"/>
      <c r="J303" s="957"/>
      <c r="K303" s="957"/>
      <c r="L303" s="957"/>
      <c r="M303" s="957"/>
      <c r="N303" s="957"/>
      <c r="O303" s="957"/>
      <c r="P303" s="957"/>
      <c r="Q303" s="957"/>
      <c r="R303" s="957"/>
      <c r="S303" s="957"/>
      <c r="T303" s="957"/>
    </row>
    <row r="304" spans="2:20" x14ac:dyDescent="0.35">
      <c r="B304" s="957"/>
      <c r="C304" s="957"/>
      <c r="D304" s="957"/>
      <c r="E304" s="957"/>
      <c r="F304" s="957"/>
      <c r="G304" s="957"/>
      <c r="H304" s="957"/>
      <c r="I304" s="957"/>
      <c r="J304" s="957"/>
      <c r="K304" s="957"/>
      <c r="L304" s="957"/>
      <c r="M304" s="957"/>
      <c r="N304" s="957"/>
      <c r="O304" s="957"/>
      <c r="P304" s="957"/>
      <c r="Q304" s="957"/>
      <c r="R304" s="957"/>
      <c r="S304" s="957"/>
      <c r="T304" s="957"/>
    </row>
    <row r="305" spans="2:20" x14ac:dyDescent="0.35">
      <c r="B305" s="957"/>
      <c r="C305" s="957"/>
      <c r="D305" s="957"/>
      <c r="E305" s="957"/>
      <c r="F305" s="957"/>
      <c r="G305" s="957"/>
      <c r="H305" s="957"/>
      <c r="I305" s="957"/>
      <c r="J305" s="957"/>
      <c r="K305" s="957"/>
      <c r="L305" s="957"/>
      <c r="M305" s="957"/>
      <c r="N305" s="957"/>
      <c r="O305" s="957"/>
      <c r="P305" s="957"/>
      <c r="Q305" s="957"/>
      <c r="R305" s="957"/>
      <c r="S305" s="957"/>
      <c r="T305" s="957"/>
    </row>
    <row r="306" spans="2:20" x14ac:dyDescent="0.35">
      <c r="B306" s="957"/>
      <c r="C306" s="957"/>
      <c r="D306" s="957"/>
      <c r="E306" s="957"/>
      <c r="F306" s="957"/>
      <c r="G306" s="957"/>
      <c r="H306" s="957"/>
      <c r="I306" s="957"/>
      <c r="J306" s="957"/>
      <c r="K306" s="957"/>
      <c r="L306" s="957"/>
      <c r="M306" s="957"/>
      <c r="N306" s="957"/>
      <c r="O306" s="957"/>
      <c r="P306" s="957"/>
      <c r="Q306" s="957"/>
      <c r="R306" s="957"/>
      <c r="S306" s="957"/>
      <c r="T306" s="957"/>
    </row>
    <row r="307" spans="2:20" x14ac:dyDescent="0.35">
      <c r="B307" s="957"/>
      <c r="C307" s="957"/>
      <c r="D307" s="957"/>
      <c r="E307" s="957"/>
      <c r="F307" s="957"/>
      <c r="G307" s="957"/>
      <c r="H307" s="957"/>
      <c r="I307" s="957"/>
      <c r="J307" s="957"/>
      <c r="K307" s="957"/>
      <c r="L307" s="957"/>
      <c r="M307" s="957"/>
      <c r="N307" s="957"/>
      <c r="O307" s="957"/>
      <c r="P307" s="957"/>
      <c r="Q307" s="957"/>
      <c r="R307" s="957"/>
      <c r="S307" s="957"/>
      <c r="T307" s="957"/>
    </row>
    <row r="308" spans="2:20" x14ac:dyDescent="0.35">
      <c r="B308" s="957"/>
      <c r="C308" s="957"/>
      <c r="D308" s="957"/>
      <c r="E308" s="957"/>
      <c r="F308" s="957"/>
      <c r="G308" s="957"/>
      <c r="H308" s="957"/>
      <c r="I308" s="957"/>
      <c r="J308" s="957"/>
      <c r="K308" s="957"/>
      <c r="L308" s="957"/>
      <c r="M308" s="957"/>
      <c r="N308" s="957"/>
      <c r="O308" s="957"/>
      <c r="P308" s="957"/>
      <c r="Q308" s="957"/>
      <c r="R308" s="957"/>
      <c r="S308" s="957"/>
      <c r="T308" s="957"/>
    </row>
    <row r="309" spans="2:20" x14ac:dyDescent="0.35">
      <c r="B309" s="957"/>
      <c r="C309" s="957"/>
      <c r="D309" s="957"/>
      <c r="E309" s="957"/>
      <c r="F309" s="957"/>
      <c r="G309" s="957"/>
      <c r="H309" s="957"/>
      <c r="I309" s="957"/>
      <c r="J309" s="957"/>
      <c r="K309" s="957"/>
      <c r="L309" s="957"/>
      <c r="M309" s="957"/>
      <c r="N309" s="957"/>
      <c r="O309" s="957"/>
      <c r="P309" s="957"/>
      <c r="Q309" s="957"/>
      <c r="R309" s="957"/>
      <c r="S309" s="957"/>
      <c r="T309" s="957"/>
    </row>
    <row r="310" spans="2:20" x14ac:dyDescent="0.35">
      <c r="B310" s="957"/>
      <c r="C310" s="957"/>
      <c r="D310" s="957"/>
      <c r="E310" s="957"/>
      <c r="F310" s="957"/>
      <c r="G310" s="957"/>
      <c r="H310" s="957"/>
      <c r="I310" s="957"/>
      <c r="J310" s="957"/>
      <c r="K310" s="957"/>
      <c r="L310" s="957"/>
      <c r="M310" s="957"/>
      <c r="N310" s="957"/>
      <c r="O310" s="957"/>
      <c r="P310" s="957"/>
      <c r="Q310" s="957"/>
      <c r="R310" s="957"/>
      <c r="S310" s="957"/>
      <c r="T310" s="957"/>
    </row>
    <row r="311" spans="2:20" x14ac:dyDescent="0.35">
      <c r="B311" s="957"/>
      <c r="C311" s="957"/>
      <c r="D311" s="957"/>
      <c r="E311" s="957"/>
      <c r="F311" s="957"/>
      <c r="G311" s="957"/>
      <c r="H311" s="957"/>
      <c r="I311" s="957"/>
      <c r="J311" s="957"/>
      <c r="K311" s="957"/>
      <c r="L311" s="957"/>
      <c r="M311" s="957"/>
      <c r="N311" s="957"/>
      <c r="O311" s="957"/>
      <c r="P311" s="957"/>
      <c r="Q311" s="957"/>
      <c r="R311" s="957"/>
      <c r="S311" s="957"/>
      <c r="T311" s="957"/>
    </row>
    <row r="312" spans="2:20" x14ac:dyDescent="0.35">
      <c r="B312" s="957"/>
      <c r="C312" s="957"/>
      <c r="D312" s="957"/>
      <c r="E312" s="957"/>
      <c r="F312" s="957"/>
      <c r="G312" s="957"/>
      <c r="H312" s="957"/>
      <c r="I312" s="957"/>
      <c r="J312" s="957"/>
      <c r="K312" s="957"/>
      <c r="L312" s="957"/>
      <c r="M312" s="957"/>
      <c r="N312" s="957"/>
      <c r="O312" s="957"/>
      <c r="P312" s="957"/>
      <c r="Q312" s="957"/>
      <c r="R312" s="957"/>
      <c r="S312" s="957"/>
      <c r="T312" s="957"/>
    </row>
    <row r="313" spans="2:20" x14ac:dyDescent="0.35">
      <c r="B313" s="957"/>
      <c r="C313" s="957"/>
      <c r="D313" s="957"/>
      <c r="E313" s="957"/>
      <c r="F313" s="957"/>
      <c r="G313" s="957"/>
      <c r="H313" s="957"/>
      <c r="I313" s="957"/>
      <c r="J313" s="957"/>
      <c r="K313" s="957"/>
      <c r="L313" s="957"/>
      <c r="M313" s="957"/>
      <c r="N313" s="957"/>
      <c r="O313" s="957"/>
      <c r="P313" s="957"/>
      <c r="Q313" s="957"/>
      <c r="R313" s="957"/>
      <c r="S313" s="957"/>
      <c r="T313" s="957"/>
    </row>
    <row r="314" spans="2:20" x14ac:dyDescent="0.35">
      <c r="B314" s="957"/>
      <c r="C314" s="957"/>
      <c r="D314" s="957"/>
      <c r="E314" s="957"/>
      <c r="F314" s="957"/>
      <c r="G314" s="957"/>
      <c r="H314" s="957"/>
      <c r="I314" s="957"/>
      <c r="J314" s="957"/>
      <c r="K314" s="957"/>
      <c r="L314" s="957"/>
      <c r="M314" s="957"/>
      <c r="N314" s="957"/>
      <c r="O314" s="957"/>
      <c r="P314" s="957"/>
      <c r="Q314" s="957"/>
      <c r="R314" s="957"/>
      <c r="S314" s="957"/>
      <c r="T314" s="957"/>
    </row>
    <row r="315" spans="2:20" x14ac:dyDescent="0.35">
      <c r="B315" s="957"/>
      <c r="C315" s="957"/>
      <c r="D315" s="957"/>
      <c r="E315" s="957"/>
      <c r="F315" s="957"/>
      <c r="G315" s="957"/>
      <c r="H315" s="957"/>
      <c r="I315" s="957"/>
      <c r="J315" s="957"/>
      <c r="K315" s="957"/>
      <c r="L315" s="957"/>
      <c r="M315" s="957"/>
      <c r="N315" s="957"/>
      <c r="O315" s="957"/>
      <c r="P315" s="957"/>
      <c r="Q315" s="957"/>
      <c r="R315" s="957"/>
      <c r="S315" s="957"/>
      <c r="T315" s="957"/>
    </row>
    <row r="316" spans="2:20" x14ac:dyDescent="0.35">
      <c r="B316" s="957"/>
      <c r="C316" s="957"/>
      <c r="D316" s="957"/>
      <c r="E316" s="957"/>
      <c r="F316" s="957"/>
      <c r="G316" s="957"/>
      <c r="H316" s="957"/>
      <c r="I316" s="957"/>
      <c r="J316" s="957"/>
      <c r="K316" s="957"/>
      <c r="L316" s="957"/>
      <c r="M316" s="957"/>
      <c r="N316" s="957"/>
      <c r="O316" s="957"/>
      <c r="P316" s="957"/>
      <c r="Q316" s="957"/>
      <c r="R316" s="957"/>
      <c r="S316" s="957"/>
      <c r="T316" s="957"/>
    </row>
    <row r="317" spans="2:20" x14ac:dyDescent="0.35">
      <c r="B317" s="957"/>
      <c r="C317" s="957"/>
      <c r="D317" s="957"/>
      <c r="E317" s="957"/>
      <c r="F317" s="957"/>
      <c r="G317" s="957"/>
      <c r="H317" s="957"/>
      <c r="I317" s="957"/>
      <c r="J317" s="957"/>
      <c r="K317" s="957"/>
      <c r="L317" s="957"/>
      <c r="M317" s="957"/>
      <c r="N317" s="957"/>
      <c r="O317" s="957"/>
      <c r="P317" s="957"/>
      <c r="Q317" s="957"/>
      <c r="R317" s="957"/>
      <c r="S317" s="957"/>
      <c r="T317" s="957"/>
    </row>
    <row r="318" spans="2:20" x14ac:dyDescent="0.35">
      <c r="B318" s="957"/>
      <c r="C318" s="957"/>
      <c r="D318" s="957"/>
      <c r="E318" s="957"/>
      <c r="F318" s="957"/>
      <c r="G318" s="957"/>
      <c r="H318" s="957"/>
      <c r="I318" s="957"/>
      <c r="J318" s="957"/>
      <c r="K318" s="957"/>
      <c r="L318" s="957"/>
      <c r="M318" s="957"/>
      <c r="N318" s="957"/>
      <c r="O318" s="957"/>
      <c r="P318" s="957"/>
      <c r="Q318" s="957"/>
      <c r="R318" s="957"/>
      <c r="S318" s="957"/>
      <c r="T318" s="957"/>
    </row>
    <row r="319" spans="2:20" x14ac:dyDescent="0.35">
      <c r="B319" s="957"/>
      <c r="C319" s="957"/>
      <c r="D319" s="957"/>
      <c r="E319" s="957"/>
      <c r="F319" s="957"/>
      <c r="G319" s="957"/>
      <c r="H319" s="957"/>
      <c r="I319" s="957"/>
      <c r="J319" s="957"/>
      <c r="K319" s="957"/>
      <c r="L319" s="957"/>
      <c r="M319" s="957"/>
      <c r="N319" s="957"/>
      <c r="O319" s="957"/>
      <c r="P319" s="957"/>
      <c r="Q319" s="957"/>
      <c r="R319" s="957"/>
      <c r="S319" s="957"/>
      <c r="T319" s="957"/>
    </row>
    <row r="320" spans="2:20" x14ac:dyDescent="0.35">
      <c r="B320" s="957"/>
      <c r="C320" s="957"/>
      <c r="D320" s="957"/>
      <c r="E320" s="957"/>
      <c r="F320" s="957"/>
      <c r="G320" s="957"/>
      <c r="H320" s="957"/>
      <c r="I320" s="957"/>
      <c r="J320" s="957"/>
      <c r="K320" s="957"/>
      <c r="L320" s="957"/>
      <c r="M320" s="957"/>
      <c r="N320" s="957"/>
      <c r="O320" s="957"/>
      <c r="P320" s="957"/>
      <c r="Q320" s="957"/>
      <c r="R320" s="957"/>
      <c r="S320" s="957"/>
      <c r="T320" s="957"/>
    </row>
    <row r="321" spans="2:20" x14ac:dyDescent="0.35">
      <c r="B321" s="957"/>
      <c r="C321" s="957"/>
      <c r="D321" s="957"/>
      <c r="E321" s="957"/>
      <c r="F321" s="957"/>
      <c r="G321" s="957"/>
      <c r="H321" s="957"/>
      <c r="I321" s="957"/>
      <c r="J321" s="957"/>
      <c r="K321" s="957"/>
      <c r="L321" s="957"/>
      <c r="M321" s="957"/>
      <c r="N321" s="957"/>
      <c r="O321" s="957"/>
      <c r="P321" s="957"/>
      <c r="Q321" s="957"/>
      <c r="R321" s="957"/>
      <c r="S321" s="957"/>
      <c r="T321" s="957"/>
    </row>
    <row r="322" spans="2:20" x14ac:dyDescent="0.35">
      <c r="B322" s="957"/>
      <c r="C322" s="957"/>
      <c r="D322" s="957"/>
      <c r="E322" s="957"/>
      <c r="F322" s="957"/>
      <c r="G322" s="957"/>
      <c r="H322" s="957"/>
      <c r="I322" s="957"/>
      <c r="J322" s="957"/>
      <c r="K322" s="957"/>
      <c r="L322" s="957"/>
      <c r="M322" s="957"/>
      <c r="N322" s="957"/>
      <c r="O322" s="957"/>
      <c r="P322" s="957"/>
      <c r="Q322" s="957"/>
      <c r="R322" s="957"/>
      <c r="S322" s="957"/>
      <c r="T322" s="957"/>
    </row>
    <row r="323" spans="2:20" x14ac:dyDescent="0.35">
      <c r="B323" s="957"/>
      <c r="C323" s="957"/>
      <c r="D323" s="957"/>
      <c r="E323" s="957"/>
      <c r="F323" s="957"/>
      <c r="G323" s="957"/>
      <c r="H323" s="957"/>
      <c r="I323" s="957"/>
      <c r="J323" s="957"/>
      <c r="K323" s="957"/>
      <c r="L323" s="957"/>
      <c r="M323" s="957"/>
      <c r="N323" s="957"/>
      <c r="O323" s="957"/>
      <c r="P323" s="957"/>
      <c r="Q323" s="957"/>
      <c r="R323" s="957"/>
      <c r="S323" s="957"/>
      <c r="T323" s="957"/>
    </row>
    <row r="324" spans="2:20" x14ac:dyDescent="0.35">
      <c r="B324" s="957"/>
      <c r="C324" s="957"/>
      <c r="D324" s="957"/>
      <c r="E324" s="957"/>
      <c r="F324" s="957"/>
      <c r="G324" s="957"/>
      <c r="H324" s="957"/>
      <c r="I324" s="957"/>
      <c r="J324" s="957"/>
      <c r="K324" s="957"/>
      <c r="L324" s="957"/>
      <c r="M324" s="957"/>
      <c r="N324" s="957"/>
      <c r="O324" s="957"/>
      <c r="P324" s="957"/>
      <c r="Q324" s="957"/>
      <c r="R324" s="957"/>
      <c r="S324" s="957"/>
      <c r="T324" s="957"/>
    </row>
    <row r="325" spans="2:20" x14ac:dyDescent="0.35">
      <c r="B325" s="957"/>
      <c r="C325" s="957"/>
      <c r="D325" s="957"/>
      <c r="E325" s="957"/>
      <c r="F325" s="957"/>
      <c r="G325" s="957"/>
      <c r="H325" s="957"/>
      <c r="I325" s="957"/>
      <c r="J325" s="957"/>
      <c r="K325" s="957"/>
      <c r="L325" s="957"/>
      <c r="M325" s="957"/>
      <c r="N325" s="957"/>
      <c r="O325" s="957"/>
      <c r="P325" s="957"/>
      <c r="Q325" s="957"/>
      <c r="R325" s="957"/>
      <c r="S325" s="957"/>
      <c r="T325" s="957"/>
    </row>
    <row r="326" spans="2:20" x14ac:dyDescent="0.35">
      <c r="B326" s="957"/>
      <c r="C326" s="957"/>
      <c r="D326" s="957"/>
      <c r="E326" s="957"/>
      <c r="F326" s="957"/>
      <c r="G326" s="957"/>
      <c r="H326" s="957"/>
      <c r="I326" s="957"/>
      <c r="J326" s="957"/>
      <c r="K326" s="957"/>
      <c r="L326" s="957"/>
      <c r="M326" s="957"/>
      <c r="N326" s="957"/>
      <c r="O326" s="957"/>
      <c r="P326" s="957"/>
      <c r="Q326" s="957"/>
      <c r="R326" s="957"/>
      <c r="S326" s="957"/>
      <c r="T326" s="957"/>
    </row>
    <row r="327" spans="2:20" x14ac:dyDescent="0.35">
      <c r="B327" s="957"/>
      <c r="C327" s="957"/>
      <c r="D327" s="957"/>
      <c r="E327" s="957"/>
      <c r="F327" s="957"/>
      <c r="G327" s="957"/>
      <c r="H327" s="957"/>
      <c r="I327" s="957"/>
      <c r="J327" s="957"/>
      <c r="K327" s="957"/>
      <c r="L327" s="957"/>
      <c r="M327" s="957"/>
      <c r="N327" s="957"/>
      <c r="O327" s="957"/>
      <c r="P327" s="957"/>
      <c r="Q327" s="957"/>
      <c r="R327" s="957"/>
      <c r="S327" s="957"/>
      <c r="T327" s="957"/>
    </row>
    <row r="328" spans="2:20" x14ac:dyDescent="0.35">
      <c r="B328" s="957"/>
      <c r="C328" s="957"/>
      <c r="D328" s="957"/>
      <c r="E328" s="957"/>
      <c r="F328" s="957"/>
      <c r="G328" s="957"/>
      <c r="H328" s="957"/>
      <c r="I328" s="957"/>
      <c r="J328" s="957"/>
      <c r="K328" s="957"/>
      <c r="L328" s="957"/>
      <c r="M328" s="957"/>
      <c r="N328" s="957"/>
      <c r="O328" s="957"/>
      <c r="P328" s="957"/>
      <c r="Q328" s="957"/>
      <c r="R328" s="957"/>
      <c r="S328" s="957"/>
      <c r="T328" s="957"/>
    </row>
    <row r="329" spans="2:20" x14ac:dyDescent="0.35">
      <c r="B329" s="957"/>
      <c r="C329" s="957"/>
      <c r="D329" s="957"/>
      <c r="E329" s="957"/>
      <c r="F329" s="957"/>
      <c r="G329" s="957"/>
      <c r="H329" s="957"/>
      <c r="I329" s="957"/>
      <c r="J329" s="957"/>
      <c r="K329" s="957"/>
      <c r="L329" s="957"/>
      <c r="M329" s="957"/>
      <c r="N329" s="957"/>
      <c r="O329" s="957"/>
      <c r="P329" s="957"/>
      <c r="Q329" s="957"/>
      <c r="R329" s="957"/>
      <c r="S329" s="957"/>
      <c r="T329" s="957"/>
    </row>
    <row r="330" spans="2:20" x14ac:dyDescent="0.35">
      <c r="B330" s="957"/>
      <c r="C330" s="957"/>
      <c r="D330" s="957"/>
      <c r="E330" s="957"/>
      <c r="F330" s="957"/>
      <c r="G330" s="957"/>
      <c r="H330" s="957"/>
      <c r="I330" s="957"/>
      <c r="J330" s="957"/>
      <c r="K330" s="957"/>
      <c r="L330" s="957"/>
      <c r="M330" s="957"/>
      <c r="N330" s="957"/>
      <c r="O330" s="957"/>
      <c r="P330" s="957"/>
      <c r="Q330" s="957"/>
      <c r="R330" s="957"/>
      <c r="S330" s="957"/>
      <c r="T330" s="957"/>
    </row>
    <row r="331" spans="2:20" x14ac:dyDescent="0.35">
      <c r="B331" s="957"/>
      <c r="C331" s="957"/>
      <c r="D331" s="957"/>
      <c r="E331" s="957"/>
      <c r="F331" s="957"/>
      <c r="G331" s="957"/>
      <c r="H331" s="957"/>
      <c r="I331" s="957"/>
      <c r="J331" s="957"/>
      <c r="K331" s="957"/>
      <c r="L331" s="957"/>
      <c r="M331" s="957"/>
      <c r="N331" s="957"/>
      <c r="O331" s="957"/>
      <c r="P331" s="957"/>
      <c r="Q331" s="957"/>
      <c r="R331" s="957"/>
      <c r="S331" s="957"/>
      <c r="T331" s="957"/>
    </row>
    <row r="332" spans="2:20" x14ac:dyDescent="0.35">
      <c r="B332" s="957"/>
      <c r="C332" s="957"/>
      <c r="D332" s="957"/>
      <c r="E332" s="957"/>
      <c r="F332" s="957"/>
      <c r="G332" s="957"/>
      <c r="H332" s="957"/>
      <c r="I332" s="957"/>
      <c r="J332" s="957"/>
      <c r="K332" s="957"/>
      <c r="L332" s="957"/>
      <c r="M332" s="957"/>
      <c r="N332" s="957"/>
      <c r="O332" s="957"/>
      <c r="P332" s="957"/>
      <c r="Q332" s="957"/>
      <c r="R332" s="957"/>
      <c r="S332" s="957"/>
      <c r="T332" s="957"/>
    </row>
    <row r="333" spans="2:20" x14ac:dyDescent="0.35">
      <c r="B333" s="957"/>
      <c r="C333" s="957"/>
      <c r="D333" s="957"/>
      <c r="E333" s="957"/>
      <c r="F333" s="957"/>
      <c r="G333" s="957"/>
      <c r="H333" s="957"/>
      <c r="I333" s="957"/>
      <c r="J333" s="957"/>
      <c r="K333" s="957"/>
      <c r="L333" s="957"/>
      <c r="M333" s="957"/>
      <c r="N333" s="957"/>
      <c r="O333" s="957"/>
      <c r="P333" s="957"/>
      <c r="Q333" s="957"/>
      <c r="R333" s="957"/>
      <c r="S333" s="957"/>
      <c r="T333" s="957"/>
    </row>
    <row r="334" spans="2:20" x14ac:dyDescent="0.35">
      <c r="B334" s="957"/>
      <c r="C334" s="957"/>
      <c r="D334" s="957"/>
      <c r="E334" s="957"/>
      <c r="F334" s="957"/>
      <c r="G334" s="957"/>
      <c r="H334" s="957"/>
      <c r="I334" s="957"/>
      <c r="J334" s="957"/>
      <c r="K334" s="957"/>
      <c r="L334" s="957"/>
      <c r="M334" s="957"/>
      <c r="N334" s="957"/>
      <c r="O334" s="957"/>
      <c r="P334" s="957"/>
      <c r="Q334" s="957"/>
      <c r="R334" s="957"/>
      <c r="S334" s="957"/>
      <c r="T334" s="957"/>
    </row>
    <row r="335" spans="2:20" x14ac:dyDescent="0.35">
      <c r="B335" s="957"/>
      <c r="C335" s="957"/>
      <c r="D335" s="957"/>
      <c r="E335" s="957"/>
      <c r="F335" s="957"/>
      <c r="G335" s="957"/>
      <c r="H335" s="957"/>
      <c r="I335" s="957"/>
      <c r="J335" s="957"/>
      <c r="K335" s="957"/>
      <c r="L335" s="957"/>
      <c r="M335" s="957"/>
      <c r="N335" s="957"/>
      <c r="O335" s="957"/>
      <c r="P335" s="957"/>
      <c r="Q335" s="957"/>
      <c r="R335" s="957"/>
      <c r="S335" s="957"/>
      <c r="T335" s="957"/>
    </row>
    <row r="336" spans="2:20" x14ac:dyDescent="0.35">
      <c r="B336" s="957"/>
      <c r="C336" s="957"/>
      <c r="D336" s="957"/>
      <c r="E336" s="957"/>
      <c r="F336" s="957"/>
      <c r="G336" s="957"/>
      <c r="H336" s="957"/>
      <c r="I336" s="957"/>
      <c r="J336" s="957"/>
      <c r="K336" s="957"/>
      <c r="L336" s="957"/>
      <c r="M336" s="957"/>
      <c r="N336" s="957"/>
      <c r="O336" s="957"/>
      <c r="P336" s="957"/>
      <c r="Q336" s="957"/>
      <c r="R336" s="957"/>
      <c r="S336" s="957"/>
      <c r="T336" s="957"/>
    </row>
    <row r="337" spans="2:20" x14ac:dyDescent="0.35">
      <c r="B337" s="957"/>
      <c r="C337" s="957"/>
      <c r="D337" s="957"/>
      <c r="E337" s="957"/>
      <c r="F337" s="957"/>
      <c r="G337" s="957"/>
      <c r="H337" s="957"/>
      <c r="I337" s="957"/>
      <c r="J337" s="957"/>
      <c r="K337" s="957"/>
      <c r="L337" s="957"/>
      <c r="M337" s="957"/>
      <c r="N337" s="957"/>
      <c r="O337" s="957"/>
      <c r="P337" s="957"/>
      <c r="Q337" s="957"/>
      <c r="R337" s="957"/>
      <c r="S337" s="957"/>
      <c r="T337" s="957"/>
    </row>
    <row r="338" spans="2:20" x14ac:dyDescent="0.35">
      <c r="B338" s="957"/>
      <c r="C338" s="957"/>
      <c r="D338" s="957"/>
      <c r="E338" s="957"/>
      <c r="F338" s="957"/>
      <c r="G338" s="957"/>
      <c r="H338" s="957"/>
      <c r="I338" s="957"/>
      <c r="J338" s="957"/>
      <c r="K338" s="957"/>
      <c r="L338" s="957"/>
      <c r="M338" s="957"/>
      <c r="N338" s="957"/>
      <c r="O338" s="957"/>
      <c r="P338" s="957"/>
      <c r="Q338" s="957"/>
      <c r="R338" s="957"/>
      <c r="S338" s="957"/>
      <c r="T338" s="957"/>
    </row>
    <row r="339" spans="2:20" x14ac:dyDescent="0.35">
      <c r="B339" s="957"/>
      <c r="C339" s="957"/>
      <c r="D339" s="957"/>
      <c r="E339" s="957"/>
      <c r="F339" s="957"/>
      <c r="G339" s="957"/>
      <c r="H339" s="957"/>
      <c r="I339" s="957"/>
      <c r="J339" s="957"/>
      <c r="K339" s="957"/>
      <c r="L339" s="957"/>
      <c r="M339" s="957"/>
      <c r="N339" s="957"/>
      <c r="O339" s="957"/>
      <c r="P339" s="957"/>
      <c r="Q339" s="957"/>
      <c r="R339" s="957"/>
      <c r="S339" s="957"/>
      <c r="T339" s="957"/>
    </row>
    <row r="340" spans="2:20" x14ac:dyDescent="0.35">
      <c r="B340" s="957"/>
      <c r="C340" s="957"/>
      <c r="D340" s="957"/>
      <c r="E340" s="957"/>
      <c r="F340" s="957"/>
      <c r="G340" s="957"/>
      <c r="H340" s="957"/>
      <c r="I340" s="957"/>
      <c r="J340" s="957"/>
      <c r="K340" s="957"/>
      <c r="L340" s="957"/>
      <c r="M340" s="957"/>
      <c r="N340" s="957"/>
      <c r="O340" s="957"/>
      <c r="P340" s="957"/>
      <c r="Q340" s="957"/>
      <c r="R340" s="957"/>
      <c r="S340" s="957"/>
      <c r="T340" s="957"/>
    </row>
    <row r="341" spans="2:20" x14ac:dyDescent="0.35">
      <c r="B341" s="957"/>
      <c r="C341" s="957"/>
      <c r="D341" s="957"/>
      <c r="E341" s="957"/>
      <c r="F341" s="957"/>
      <c r="G341" s="957"/>
      <c r="H341" s="957"/>
      <c r="I341" s="957"/>
      <c r="J341" s="957"/>
      <c r="K341" s="957"/>
      <c r="L341" s="957"/>
      <c r="M341" s="957"/>
      <c r="N341" s="957"/>
      <c r="O341" s="957"/>
      <c r="P341" s="957"/>
      <c r="Q341" s="957"/>
      <c r="R341" s="957"/>
      <c r="S341" s="957"/>
      <c r="T341" s="957"/>
    </row>
    <row r="342" spans="2:20" x14ac:dyDescent="0.35">
      <c r="B342" s="957"/>
      <c r="C342" s="957"/>
      <c r="D342" s="957"/>
      <c r="E342" s="957"/>
      <c r="F342" s="957"/>
      <c r="G342" s="957"/>
      <c r="H342" s="957"/>
      <c r="I342" s="957"/>
      <c r="J342" s="957"/>
      <c r="K342" s="957"/>
      <c r="L342" s="957"/>
      <c r="M342" s="957"/>
      <c r="N342" s="957"/>
      <c r="O342" s="957"/>
      <c r="P342" s="957"/>
      <c r="Q342" s="957"/>
      <c r="R342" s="957"/>
      <c r="S342" s="957"/>
      <c r="T342" s="957"/>
    </row>
    <row r="343" spans="2:20" x14ac:dyDescent="0.35">
      <c r="B343" s="957"/>
      <c r="C343" s="957"/>
      <c r="D343" s="957"/>
      <c r="E343" s="957"/>
      <c r="F343" s="957"/>
      <c r="G343" s="957"/>
      <c r="H343" s="957"/>
      <c r="I343" s="957"/>
      <c r="J343" s="957"/>
      <c r="K343" s="957"/>
      <c r="L343" s="957"/>
      <c r="M343" s="957"/>
      <c r="N343" s="957"/>
      <c r="O343" s="957"/>
      <c r="P343" s="957"/>
      <c r="Q343" s="957"/>
      <c r="R343" s="957"/>
      <c r="S343" s="957"/>
      <c r="T343" s="957"/>
    </row>
    <row r="344" spans="2:20" x14ac:dyDescent="0.35">
      <c r="B344" s="957"/>
      <c r="C344" s="957"/>
      <c r="D344" s="957"/>
      <c r="E344" s="957"/>
      <c r="F344" s="957"/>
      <c r="G344" s="957"/>
      <c r="H344" s="957"/>
      <c r="I344" s="957"/>
      <c r="J344" s="957"/>
      <c r="K344" s="957"/>
      <c r="L344" s="957"/>
      <c r="M344" s="957"/>
      <c r="N344" s="957"/>
      <c r="O344" s="957"/>
      <c r="P344" s="957"/>
      <c r="Q344" s="957"/>
      <c r="R344" s="957"/>
      <c r="S344" s="957"/>
      <c r="T344" s="957"/>
    </row>
    <row r="345" spans="2:20" x14ac:dyDescent="0.35">
      <c r="B345" s="957"/>
      <c r="C345" s="957"/>
      <c r="D345" s="957"/>
      <c r="E345" s="957"/>
      <c r="F345" s="957"/>
      <c r="G345" s="957"/>
      <c r="H345" s="957"/>
      <c r="I345" s="957"/>
      <c r="J345" s="957"/>
      <c r="K345" s="957"/>
      <c r="L345" s="957"/>
      <c r="M345" s="957"/>
      <c r="N345" s="957"/>
      <c r="O345" s="957"/>
      <c r="P345" s="957"/>
      <c r="Q345" s="957"/>
      <c r="R345" s="957"/>
      <c r="S345" s="957"/>
      <c r="T345" s="957"/>
    </row>
    <row r="346" spans="2:20" x14ac:dyDescent="0.35">
      <c r="B346" s="957"/>
      <c r="C346" s="957"/>
      <c r="D346" s="957"/>
      <c r="E346" s="957"/>
      <c r="F346" s="957"/>
      <c r="G346" s="957"/>
      <c r="H346" s="957"/>
      <c r="I346" s="957"/>
      <c r="J346" s="957"/>
      <c r="K346" s="957"/>
      <c r="L346" s="957"/>
      <c r="M346" s="957"/>
      <c r="N346" s="957"/>
      <c r="O346" s="957"/>
      <c r="P346" s="957"/>
      <c r="Q346" s="957"/>
      <c r="R346" s="957"/>
      <c r="S346" s="957"/>
      <c r="T346" s="957"/>
    </row>
    <row r="347" spans="2:20" x14ac:dyDescent="0.35">
      <c r="B347" s="957"/>
      <c r="C347" s="957"/>
      <c r="D347" s="957"/>
      <c r="E347" s="957"/>
      <c r="F347" s="957"/>
      <c r="G347" s="957"/>
      <c r="H347" s="957"/>
      <c r="I347" s="957"/>
      <c r="J347" s="957"/>
      <c r="K347" s="957"/>
      <c r="L347" s="957"/>
      <c r="M347" s="957"/>
      <c r="N347" s="957"/>
      <c r="O347" s="957"/>
      <c r="P347" s="957"/>
      <c r="Q347" s="957"/>
      <c r="R347" s="957"/>
      <c r="S347" s="957"/>
      <c r="T347" s="957"/>
    </row>
    <row r="348" spans="2:20" x14ac:dyDescent="0.35">
      <c r="B348" s="957"/>
      <c r="C348" s="957"/>
      <c r="D348" s="957"/>
      <c r="E348" s="957"/>
      <c r="F348" s="957"/>
      <c r="G348" s="957"/>
      <c r="H348" s="957"/>
      <c r="I348" s="957"/>
      <c r="J348" s="957"/>
      <c r="K348" s="957"/>
      <c r="L348" s="957"/>
      <c r="M348" s="957"/>
      <c r="N348" s="957"/>
      <c r="O348" s="957"/>
      <c r="P348" s="957"/>
      <c r="Q348" s="957"/>
      <c r="R348" s="957"/>
      <c r="S348" s="957"/>
      <c r="T348" s="957"/>
    </row>
    <row r="349" spans="2:20" x14ac:dyDescent="0.35">
      <c r="B349" s="957"/>
      <c r="C349" s="957"/>
      <c r="D349" s="957"/>
      <c r="E349" s="957"/>
      <c r="F349" s="957"/>
      <c r="G349" s="957"/>
      <c r="H349" s="957"/>
      <c r="I349" s="957"/>
      <c r="J349" s="957"/>
      <c r="K349" s="957"/>
      <c r="L349" s="957"/>
      <c r="M349" s="957"/>
      <c r="N349" s="957"/>
      <c r="O349" s="957"/>
      <c r="P349" s="957"/>
      <c r="Q349" s="957"/>
      <c r="R349" s="957"/>
      <c r="S349" s="957"/>
      <c r="T349" s="957"/>
    </row>
    <row r="350" spans="2:20" x14ac:dyDescent="0.35">
      <c r="B350" s="957"/>
      <c r="C350" s="957"/>
      <c r="D350" s="957"/>
      <c r="E350" s="957"/>
      <c r="F350" s="957"/>
      <c r="G350" s="957"/>
      <c r="H350" s="957"/>
      <c r="I350" s="957"/>
      <c r="J350" s="957"/>
      <c r="K350" s="957"/>
      <c r="L350" s="957"/>
      <c r="M350" s="957"/>
      <c r="N350" s="957"/>
      <c r="O350" s="957"/>
      <c r="P350" s="957"/>
      <c r="Q350" s="957"/>
      <c r="R350" s="957"/>
      <c r="S350" s="957"/>
      <c r="T350" s="957"/>
    </row>
    <row r="351" spans="2:20" x14ac:dyDescent="0.35">
      <c r="B351" s="957"/>
      <c r="C351" s="957"/>
      <c r="D351" s="957"/>
      <c r="E351" s="957"/>
      <c r="F351" s="957"/>
      <c r="G351" s="957"/>
      <c r="H351" s="957"/>
      <c r="I351" s="957"/>
      <c r="J351" s="957"/>
      <c r="K351" s="957"/>
      <c r="L351" s="957"/>
      <c r="M351" s="957"/>
      <c r="N351" s="957"/>
      <c r="O351" s="957"/>
      <c r="P351" s="957"/>
      <c r="Q351" s="957"/>
      <c r="R351" s="957"/>
      <c r="S351" s="957"/>
      <c r="T351" s="957"/>
    </row>
    <row r="352" spans="2:20" x14ac:dyDescent="0.35">
      <c r="B352" s="957"/>
      <c r="C352" s="957"/>
      <c r="D352" s="957"/>
      <c r="E352" s="957"/>
      <c r="F352" s="957"/>
      <c r="G352" s="957"/>
      <c r="H352" s="957"/>
      <c r="I352" s="957"/>
      <c r="J352" s="957"/>
      <c r="K352" s="957"/>
      <c r="L352" s="957"/>
      <c r="M352" s="957"/>
      <c r="N352" s="957"/>
      <c r="O352" s="957"/>
      <c r="P352" s="957"/>
      <c r="Q352" s="957"/>
      <c r="R352" s="957"/>
      <c r="S352" s="957"/>
      <c r="T352" s="957"/>
    </row>
    <row r="353" spans="2:20" x14ac:dyDescent="0.35">
      <c r="B353" s="957"/>
      <c r="C353" s="957"/>
      <c r="D353" s="957"/>
      <c r="E353" s="957"/>
      <c r="F353" s="957"/>
      <c r="G353" s="957"/>
      <c r="H353" s="957"/>
      <c r="I353" s="957"/>
      <c r="J353" s="957"/>
      <c r="K353" s="957"/>
      <c r="L353" s="957"/>
      <c r="M353" s="957"/>
      <c r="N353" s="957"/>
      <c r="O353" s="957"/>
      <c r="P353" s="957"/>
      <c r="Q353" s="957"/>
      <c r="R353" s="957"/>
      <c r="S353" s="957"/>
      <c r="T353" s="957"/>
    </row>
    <row r="354" spans="2:20" x14ac:dyDescent="0.35">
      <c r="B354" s="957"/>
      <c r="C354" s="957"/>
      <c r="D354" s="957"/>
      <c r="E354" s="957"/>
      <c r="F354" s="957"/>
      <c r="G354" s="957"/>
      <c r="H354" s="957"/>
      <c r="I354" s="957"/>
      <c r="J354" s="957"/>
      <c r="K354" s="957"/>
      <c r="L354" s="957"/>
      <c r="M354" s="957"/>
      <c r="N354" s="957"/>
      <c r="O354" s="957"/>
      <c r="P354" s="957"/>
      <c r="Q354" s="957"/>
      <c r="R354" s="957"/>
      <c r="S354" s="957"/>
      <c r="T354" s="957"/>
    </row>
    <row r="355" spans="2:20" x14ac:dyDescent="0.35">
      <c r="B355" s="957"/>
      <c r="C355" s="957"/>
      <c r="D355" s="957"/>
      <c r="E355" s="957"/>
      <c r="F355" s="957"/>
      <c r="G355" s="957"/>
      <c r="H355" s="957"/>
      <c r="I355" s="957"/>
      <c r="J355" s="957"/>
      <c r="K355" s="957"/>
      <c r="L355" s="957"/>
      <c r="M355" s="957"/>
      <c r="N355" s="957"/>
      <c r="O355" s="957"/>
      <c r="P355" s="957"/>
      <c r="Q355" s="957"/>
      <c r="R355" s="957"/>
      <c r="S355" s="957"/>
      <c r="T355" s="957"/>
    </row>
    <row r="356" spans="2:20" x14ac:dyDescent="0.35">
      <c r="B356" s="957"/>
      <c r="C356" s="957"/>
      <c r="D356" s="957"/>
      <c r="E356" s="957"/>
      <c r="F356" s="957"/>
      <c r="G356" s="957"/>
      <c r="H356" s="957"/>
      <c r="I356" s="957"/>
      <c r="J356" s="957"/>
      <c r="K356" s="957"/>
      <c r="L356" s="957"/>
      <c r="M356" s="957"/>
      <c r="N356" s="957"/>
      <c r="O356" s="957"/>
      <c r="P356" s="957"/>
      <c r="Q356" s="957"/>
      <c r="R356" s="957"/>
      <c r="S356" s="957"/>
      <c r="T356" s="957"/>
    </row>
    <row r="357" spans="2:20" x14ac:dyDescent="0.35">
      <c r="B357" s="957"/>
      <c r="C357" s="957"/>
      <c r="D357" s="957"/>
      <c r="E357" s="957"/>
      <c r="F357" s="957"/>
      <c r="G357" s="957"/>
      <c r="H357" s="957"/>
      <c r="I357" s="957"/>
      <c r="J357" s="957"/>
      <c r="K357" s="957"/>
      <c r="L357" s="957"/>
      <c r="M357" s="957"/>
      <c r="N357" s="957"/>
      <c r="O357" s="957"/>
      <c r="P357" s="957"/>
      <c r="Q357" s="957"/>
      <c r="R357" s="957"/>
      <c r="S357" s="957"/>
      <c r="T357" s="957"/>
    </row>
    <row r="358" spans="2:20" x14ac:dyDescent="0.35">
      <c r="B358" s="957"/>
      <c r="C358" s="957"/>
      <c r="D358" s="957"/>
      <c r="E358" s="957"/>
      <c r="F358" s="957"/>
      <c r="G358" s="957"/>
      <c r="H358" s="957"/>
      <c r="I358" s="957"/>
      <c r="J358" s="957"/>
      <c r="K358" s="957"/>
      <c r="L358" s="957"/>
      <c r="M358" s="957"/>
      <c r="N358" s="957"/>
      <c r="O358" s="957"/>
      <c r="P358" s="957"/>
      <c r="Q358" s="957"/>
      <c r="R358" s="957"/>
      <c r="S358" s="957"/>
      <c r="T358" s="957"/>
    </row>
    <row r="359" spans="2:20" x14ac:dyDescent="0.35">
      <c r="B359" s="957"/>
      <c r="C359" s="957"/>
      <c r="D359" s="957"/>
      <c r="E359" s="957"/>
      <c r="F359" s="957"/>
      <c r="G359" s="957"/>
      <c r="H359" s="957"/>
      <c r="I359" s="957"/>
      <c r="J359" s="957"/>
      <c r="K359" s="957"/>
      <c r="L359" s="957"/>
      <c r="M359" s="957"/>
      <c r="N359" s="957"/>
      <c r="O359" s="957"/>
      <c r="P359" s="957"/>
      <c r="Q359" s="957"/>
      <c r="R359" s="957"/>
      <c r="S359" s="957"/>
      <c r="T359" s="957"/>
    </row>
    <row r="360" spans="2:20" x14ac:dyDescent="0.35">
      <c r="B360" s="957"/>
      <c r="C360" s="957"/>
      <c r="D360" s="957"/>
      <c r="E360" s="957"/>
      <c r="F360" s="957"/>
      <c r="G360" s="957"/>
      <c r="H360" s="957"/>
      <c r="I360" s="957"/>
      <c r="J360" s="957"/>
      <c r="K360" s="957"/>
      <c r="L360" s="957"/>
      <c r="M360" s="957"/>
      <c r="N360" s="957"/>
      <c r="O360" s="957"/>
      <c r="P360" s="957"/>
      <c r="Q360" s="957"/>
      <c r="R360" s="957"/>
      <c r="S360" s="957"/>
      <c r="T360" s="957"/>
    </row>
    <row r="361" spans="2:20" x14ac:dyDescent="0.35">
      <c r="B361" s="957"/>
      <c r="C361" s="957"/>
      <c r="D361" s="957"/>
      <c r="E361" s="957"/>
      <c r="F361" s="957"/>
      <c r="G361" s="957"/>
      <c r="H361" s="957"/>
      <c r="I361" s="957"/>
      <c r="J361" s="957"/>
      <c r="K361" s="957"/>
      <c r="L361" s="957"/>
      <c r="M361" s="957"/>
      <c r="N361" s="957"/>
      <c r="O361" s="957"/>
      <c r="P361" s="957"/>
      <c r="Q361" s="957"/>
      <c r="R361" s="957"/>
      <c r="S361" s="957"/>
      <c r="T361" s="957"/>
    </row>
    <row r="362" spans="2:20" x14ac:dyDescent="0.35">
      <c r="B362" s="957"/>
      <c r="C362" s="957"/>
      <c r="D362" s="957"/>
      <c r="E362" s="957"/>
      <c r="F362" s="957"/>
      <c r="G362" s="957"/>
      <c r="H362" s="957"/>
      <c r="I362" s="957"/>
      <c r="J362" s="957"/>
      <c r="K362" s="957"/>
      <c r="L362" s="957"/>
      <c r="M362" s="957"/>
      <c r="N362" s="957"/>
      <c r="O362" s="957"/>
      <c r="P362" s="957"/>
      <c r="Q362" s="957"/>
      <c r="R362" s="957"/>
      <c r="S362" s="957"/>
      <c r="T362" s="957"/>
    </row>
    <row r="363" spans="2:20" x14ac:dyDescent="0.35">
      <c r="B363" s="957"/>
      <c r="C363" s="957"/>
      <c r="D363" s="957"/>
      <c r="E363" s="957"/>
      <c r="F363" s="957"/>
      <c r="G363" s="957"/>
      <c r="H363" s="957"/>
      <c r="I363" s="957"/>
      <c r="J363" s="957"/>
      <c r="K363" s="957"/>
      <c r="L363" s="957"/>
      <c r="M363" s="957"/>
      <c r="N363" s="957"/>
      <c r="O363" s="957"/>
      <c r="P363" s="957"/>
      <c r="Q363" s="957"/>
      <c r="R363" s="957"/>
      <c r="S363" s="957"/>
      <c r="T363" s="957"/>
    </row>
    <row r="364" spans="2:20" x14ac:dyDescent="0.35">
      <c r="B364" s="957"/>
      <c r="C364" s="957"/>
      <c r="D364" s="957"/>
      <c r="E364" s="957"/>
      <c r="F364" s="957"/>
      <c r="G364" s="957"/>
      <c r="H364" s="957"/>
      <c r="I364" s="957"/>
      <c r="J364" s="957"/>
      <c r="K364" s="957"/>
      <c r="L364" s="957"/>
      <c r="M364" s="957"/>
      <c r="N364" s="957"/>
      <c r="O364" s="957"/>
      <c r="P364" s="957"/>
      <c r="Q364" s="957"/>
      <c r="R364" s="957"/>
      <c r="S364" s="957"/>
      <c r="T364" s="957"/>
    </row>
    <row r="365" spans="2:20" x14ac:dyDescent="0.35">
      <c r="B365" s="957"/>
      <c r="C365" s="957"/>
      <c r="D365" s="957"/>
      <c r="E365" s="957"/>
      <c r="F365" s="957"/>
      <c r="G365" s="957"/>
      <c r="H365" s="957"/>
      <c r="I365" s="957"/>
      <c r="J365" s="957"/>
      <c r="K365" s="957"/>
      <c r="L365" s="957"/>
      <c r="M365" s="957"/>
      <c r="N365" s="957"/>
      <c r="O365" s="957"/>
      <c r="P365" s="957"/>
      <c r="Q365" s="957"/>
      <c r="R365" s="957"/>
      <c r="S365" s="957"/>
      <c r="T365" s="957"/>
    </row>
    <row r="366" spans="2:20" x14ac:dyDescent="0.35">
      <c r="B366" s="957"/>
      <c r="C366" s="957"/>
      <c r="D366" s="957"/>
      <c r="E366" s="957"/>
      <c r="F366" s="957"/>
      <c r="G366" s="957"/>
      <c r="H366" s="957"/>
      <c r="I366" s="957"/>
      <c r="J366" s="957"/>
      <c r="K366" s="957"/>
      <c r="L366" s="957"/>
      <c r="M366" s="957"/>
      <c r="N366" s="957"/>
      <c r="O366" s="957"/>
      <c r="P366" s="957"/>
      <c r="Q366" s="957"/>
      <c r="R366" s="957"/>
      <c r="S366" s="957"/>
      <c r="T366" s="957"/>
    </row>
    <row r="367" spans="2:20" x14ac:dyDescent="0.35">
      <c r="B367" s="957"/>
      <c r="C367" s="957"/>
      <c r="D367" s="957"/>
      <c r="E367" s="957"/>
      <c r="F367" s="957"/>
      <c r="G367" s="957"/>
      <c r="H367" s="957"/>
      <c r="I367" s="957"/>
      <c r="J367" s="957"/>
      <c r="K367" s="957"/>
      <c r="L367" s="957"/>
      <c r="M367" s="957"/>
      <c r="N367" s="957"/>
      <c r="O367" s="957"/>
      <c r="P367" s="957"/>
      <c r="Q367" s="957"/>
      <c r="R367" s="957"/>
      <c r="S367" s="957"/>
      <c r="T367" s="957"/>
    </row>
    <row r="368" spans="2:20" x14ac:dyDescent="0.35">
      <c r="B368" s="957"/>
      <c r="C368" s="957"/>
      <c r="D368" s="957"/>
      <c r="E368" s="957"/>
      <c r="F368" s="957"/>
      <c r="G368" s="957"/>
      <c r="H368" s="957"/>
      <c r="I368" s="957"/>
      <c r="J368" s="957"/>
      <c r="K368" s="957"/>
      <c r="L368" s="957"/>
      <c r="M368" s="957"/>
      <c r="N368" s="957"/>
      <c r="O368" s="957"/>
      <c r="P368" s="957"/>
      <c r="Q368" s="957"/>
      <c r="R368" s="957"/>
      <c r="S368" s="957"/>
      <c r="T368" s="957"/>
    </row>
    <row r="369" spans="2:20" x14ac:dyDescent="0.35">
      <c r="B369" s="957"/>
      <c r="C369" s="957"/>
      <c r="D369" s="957"/>
      <c r="E369" s="957"/>
      <c r="F369" s="957"/>
      <c r="G369" s="957"/>
      <c r="H369" s="957"/>
      <c r="I369" s="957"/>
      <c r="J369" s="957"/>
      <c r="K369" s="957"/>
      <c r="L369" s="957"/>
      <c r="M369" s="957"/>
      <c r="N369" s="957"/>
      <c r="O369" s="957"/>
      <c r="P369" s="957"/>
      <c r="Q369" s="957"/>
      <c r="R369" s="957"/>
      <c r="S369" s="957"/>
      <c r="T369" s="957"/>
    </row>
    <row r="370" spans="2:20" x14ac:dyDescent="0.35">
      <c r="B370" s="957"/>
      <c r="C370" s="957"/>
      <c r="D370" s="957"/>
      <c r="E370" s="957"/>
      <c r="F370" s="957"/>
      <c r="G370" s="957"/>
      <c r="H370" s="957"/>
      <c r="I370" s="957"/>
      <c r="J370" s="957"/>
      <c r="K370" s="957"/>
      <c r="L370" s="957"/>
      <c r="M370" s="957"/>
      <c r="N370" s="957"/>
      <c r="O370" s="957"/>
      <c r="P370" s="957"/>
      <c r="Q370" s="957"/>
      <c r="R370" s="957"/>
      <c r="S370" s="957"/>
      <c r="T370" s="957"/>
    </row>
    <row r="371" spans="2:20" x14ac:dyDescent="0.35">
      <c r="B371" s="957"/>
      <c r="C371" s="957"/>
      <c r="D371" s="957"/>
      <c r="E371" s="957"/>
      <c r="F371" s="957"/>
      <c r="G371" s="957"/>
      <c r="H371" s="957"/>
      <c r="I371" s="957"/>
      <c r="J371" s="957"/>
      <c r="K371" s="957"/>
      <c r="L371" s="957"/>
      <c r="M371" s="957"/>
      <c r="N371" s="957"/>
      <c r="O371" s="957"/>
      <c r="P371" s="957"/>
      <c r="Q371" s="957"/>
      <c r="R371" s="957"/>
      <c r="S371" s="957"/>
      <c r="T371" s="957"/>
    </row>
    <row r="372" spans="2:20" x14ac:dyDescent="0.35">
      <c r="B372" s="957"/>
      <c r="C372" s="957"/>
      <c r="D372" s="957"/>
      <c r="E372" s="957"/>
      <c r="F372" s="957"/>
      <c r="G372" s="957"/>
      <c r="H372" s="957"/>
      <c r="I372" s="957"/>
      <c r="J372" s="957"/>
      <c r="K372" s="957"/>
      <c r="L372" s="957"/>
      <c r="M372" s="957"/>
      <c r="N372" s="957"/>
      <c r="O372" s="957"/>
      <c r="P372" s="957"/>
      <c r="Q372" s="957"/>
      <c r="R372" s="957"/>
      <c r="S372" s="957"/>
      <c r="T372" s="957"/>
    </row>
    <row r="373" spans="2:20" x14ac:dyDescent="0.35">
      <c r="B373" s="957"/>
      <c r="C373" s="957"/>
      <c r="D373" s="957"/>
      <c r="E373" s="957"/>
      <c r="F373" s="957"/>
      <c r="G373" s="957"/>
      <c r="H373" s="957"/>
      <c r="I373" s="957"/>
      <c r="J373" s="957"/>
      <c r="K373" s="957"/>
      <c r="L373" s="957"/>
      <c r="M373" s="957"/>
      <c r="N373" s="957"/>
      <c r="O373" s="957"/>
      <c r="P373" s="957"/>
      <c r="Q373" s="957"/>
      <c r="R373" s="957"/>
      <c r="S373" s="957"/>
      <c r="T373" s="957"/>
    </row>
    <row r="374" spans="2:20" x14ac:dyDescent="0.35">
      <c r="B374" s="957"/>
      <c r="C374" s="957"/>
      <c r="D374" s="957"/>
      <c r="E374" s="957"/>
      <c r="F374" s="957"/>
      <c r="G374" s="957"/>
      <c r="H374" s="957"/>
      <c r="I374" s="957"/>
      <c r="J374" s="957"/>
      <c r="K374" s="957"/>
      <c r="L374" s="957"/>
      <c r="M374" s="957"/>
      <c r="N374" s="957"/>
      <c r="O374" s="957"/>
      <c r="P374" s="957"/>
      <c r="Q374" s="957"/>
      <c r="R374" s="957"/>
      <c r="S374" s="957"/>
      <c r="T374" s="957"/>
    </row>
    <row r="375" spans="2:20" x14ac:dyDescent="0.35">
      <c r="B375" s="957"/>
      <c r="C375" s="957"/>
      <c r="D375" s="957"/>
      <c r="E375" s="957"/>
      <c r="F375" s="957"/>
      <c r="G375" s="957"/>
      <c r="H375" s="957"/>
      <c r="I375" s="957"/>
      <c r="J375" s="957"/>
      <c r="K375" s="957"/>
      <c r="L375" s="957"/>
      <c r="M375" s="957"/>
      <c r="N375" s="957"/>
      <c r="O375" s="957"/>
      <c r="P375" s="957"/>
      <c r="Q375" s="957"/>
      <c r="R375" s="957"/>
      <c r="S375" s="957"/>
      <c r="T375" s="957"/>
    </row>
    <row r="376" spans="2:20" x14ac:dyDescent="0.35">
      <c r="B376" s="957"/>
      <c r="C376" s="957"/>
      <c r="D376" s="957"/>
      <c r="E376" s="957"/>
      <c r="F376" s="957"/>
      <c r="G376" s="957"/>
      <c r="H376" s="957"/>
      <c r="I376" s="957"/>
      <c r="J376" s="957"/>
      <c r="K376" s="957"/>
      <c r="L376" s="957"/>
      <c r="M376" s="957"/>
      <c r="N376" s="957"/>
      <c r="O376" s="957"/>
      <c r="P376" s="957"/>
      <c r="Q376" s="957"/>
      <c r="R376" s="957"/>
      <c r="S376" s="957"/>
      <c r="T376" s="957"/>
    </row>
    <row r="377" spans="2:20" x14ac:dyDescent="0.35">
      <c r="B377" s="957"/>
      <c r="C377" s="957"/>
      <c r="D377" s="957"/>
      <c r="E377" s="957"/>
      <c r="F377" s="957"/>
      <c r="G377" s="957"/>
      <c r="H377" s="957"/>
      <c r="I377" s="957"/>
      <c r="J377" s="957"/>
      <c r="K377" s="957"/>
      <c r="L377" s="957"/>
      <c r="M377" s="957"/>
      <c r="N377" s="957"/>
      <c r="O377" s="957"/>
      <c r="P377" s="957"/>
      <c r="Q377" s="957"/>
      <c r="R377" s="957"/>
      <c r="S377" s="957"/>
      <c r="T377" s="957"/>
    </row>
    <row r="378" spans="2:20" x14ac:dyDescent="0.35">
      <c r="B378" s="957"/>
      <c r="C378" s="957"/>
      <c r="D378" s="957"/>
      <c r="E378" s="957"/>
      <c r="F378" s="957"/>
      <c r="G378" s="957"/>
      <c r="H378" s="957"/>
      <c r="I378" s="957"/>
      <c r="J378" s="957"/>
      <c r="K378" s="957"/>
      <c r="L378" s="957"/>
      <c r="M378" s="957"/>
      <c r="N378" s="957"/>
      <c r="O378" s="957"/>
      <c r="P378" s="957"/>
      <c r="Q378" s="957"/>
      <c r="R378" s="957"/>
      <c r="S378" s="957"/>
      <c r="T378" s="957"/>
    </row>
    <row r="379" spans="2:20" x14ac:dyDescent="0.35">
      <c r="B379" s="957"/>
      <c r="C379" s="957"/>
      <c r="D379" s="957"/>
      <c r="E379" s="957"/>
      <c r="F379" s="957"/>
      <c r="G379" s="957"/>
      <c r="H379" s="957"/>
      <c r="I379" s="957"/>
      <c r="J379" s="957"/>
      <c r="K379" s="957"/>
      <c r="L379" s="957"/>
      <c r="M379" s="957"/>
      <c r="N379" s="957"/>
      <c r="O379" s="957"/>
      <c r="P379" s="957"/>
      <c r="Q379" s="957"/>
      <c r="R379" s="957"/>
      <c r="S379" s="957"/>
      <c r="T379" s="957"/>
    </row>
    <row r="380" spans="2:20" x14ac:dyDescent="0.35">
      <c r="B380" s="957"/>
      <c r="C380" s="957"/>
      <c r="D380" s="957"/>
      <c r="E380" s="957"/>
      <c r="F380" s="957"/>
      <c r="G380" s="957"/>
      <c r="H380" s="957"/>
      <c r="I380" s="957"/>
      <c r="J380" s="957"/>
      <c r="K380" s="957"/>
      <c r="L380" s="957"/>
      <c r="M380" s="957"/>
      <c r="N380" s="957"/>
      <c r="O380" s="957"/>
      <c r="P380" s="957"/>
      <c r="Q380" s="957"/>
      <c r="R380" s="957"/>
      <c r="S380" s="957"/>
      <c r="T380" s="957"/>
    </row>
    <row r="381" spans="2:20" x14ac:dyDescent="0.35">
      <c r="B381" s="957"/>
      <c r="C381" s="957"/>
      <c r="D381" s="957"/>
      <c r="E381" s="957"/>
      <c r="F381" s="957"/>
      <c r="G381" s="957"/>
      <c r="H381" s="957"/>
      <c r="I381" s="957"/>
      <c r="J381" s="957"/>
      <c r="K381" s="957"/>
      <c r="L381" s="957"/>
      <c r="M381" s="957"/>
      <c r="N381" s="957"/>
      <c r="O381" s="957"/>
      <c r="P381" s="957"/>
      <c r="Q381" s="957"/>
      <c r="R381" s="957"/>
      <c r="S381" s="957"/>
      <c r="T381" s="957"/>
    </row>
    <row r="382" spans="2:20" x14ac:dyDescent="0.35">
      <c r="B382" s="957"/>
      <c r="C382" s="957"/>
      <c r="D382" s="957"/>
      <c r="E382" s="957"/>
      <c r="F382" s="957"/>
      <c r="G382" s="957"/>
      <c r="H382" s="957"/>
      <c r="I382" s="957"/>
      <c r="J382" s="957"/>
      <c r="K382" s="957"/>
      <c r="L382" s="957"/>
      <c r="M382" s="957"/>
      <c r="N382" s="957"/>
      <c r="O382" s="957"/>
      <c r="P382" s="957"/>
      <c r="Q382" s="957"/>
      <c r="R382" s="957"/>
      <c r="S382" s="957"/>
      <c r="T382" s="957"/>
    </row>
    <row r="383" spans="2:20" x14ac:dyDescent="0.35">
      <c r="B383" s="957"/>
      <c r="C383" s="957"/>
      <c r="D383" s="957"/>
      <c r="E383" s="957"/>
      <c r="F383" s="957"/>
      <c r="G383" s="957"/>
      <c r="H383" s="957"/>
      <c r="I383" s="957"/>
      <c r="J383" s="957"/>
      <c r="K383" s="957"/>
      <c r="L383" s="957"/>
      <c r="M383" s="957"/>
      <c r="N383" s="957"/>
      <c r="O383" s="957"/>
      <c r="P383" s="957"/>
      <c r="Q383" s="957"/>
      <c r="R383" s="957"/>
      <c r="S383" s="957"/>
      <c r="T383" s="957"/>
    </row>
    <row r="384" spans="2:20" x14ac:dyDescent="0.35">
      <c r="B384" s="957"/>
      <c r="C384" s="957"/>
      <c r="D384" s="957"/>
      <c r="E384" s="957"/>
      <c r="F384" s="957"/>
      <c r="G384" s="957"/>
      <c r="H384" s="957"/>
      <c r="I384" s="957"/>
      <c r="J384" s="957"/>
      <c r="K384" s="957"/>
      <c r="L384" s="957"/>
      <c r="M384" s="957"/>
      <c r="N384" s="957"/>
      <c r="O384" s="957"/>
      <c r="P384" s="957"/>
      <c r="Q384" s="957"/>
      <c r="R384" s="957"/>
      <c r="S384" s="957"/>
      <c r="T384" s="957"/>
    </row>
    <row r="385" spans="2:20" x14ac:dyDescent="0.35">
      <c r="B385" s="957"/>
      <c r="C385" s="957"/>
      <c r="D385" s="957"/>
      <c r="E385" s="957"/>
      <c r="F385" s="957"/>
      <c r="G385" s="957"/>
      <c r="H385" s="957"/>
      <c r="I385" s="957"/>
      <c r="J385" s="957"/>
      <c r="K385" s="957"/>
      <c r="L385" s="957"/>
      <c r="M385" s="957"/>
      <c r="N385" s="957"/>
      <c r="O385" s="957"/>
      <c r="P385" s="957"/>
      <c r="Q385" s="957"/>
      <c r="R385" s="957"/>
      <c r="S385" s="957"/>
      <c r="T385" s="957"/>
    </row>
    <row r="386" spans="2:20" x14ac:dyDescent="0.35">
      <c r="B386" s="957"/>
      <c r="C386" s="957"/>
      <c r="D386" s="957"/>
      <c r="E386" s="957"/>
      <c r="F386" s="957"/>
      <c r="G386" s="957"/>
      <c r="H386" s="957"/>
      <c r="I386" s="957"/>
      <c r="J386" s="957"/>
      <c r="K386" s="957"/>
      <c r="L386" s="957"/>
      <c r="M386" s="957"/>
      <c r="N386" s="957"/>
      <c r="O386" s="957"/>
      <c r="P386" s="957"/>
      <c r="Q386" s="957"/>
      <c r="R386" s="957"/>
      <c r="S386" s="957"/>
      <c r="T386" s="957"/>
    </row>
    <row r="387" spans="2:20" x14ac:dyDescent="0.35">
      <c r="B387" s="957"/>
      <c r="C387" s="957"/>
      <c r="D387" s="957"/>
      <c r="E387" s="957"/>
      <c r="F387" s="957"/>
      <c r="G387" s="957"/>
      <c r="H387" s="957"/>
      <c r="I387" s="957"/>
      <c r="J387" s="957"/>
      <c r="K387" s="957"/>
      <c r="L387" s="957"/>
      <c r="M387" s="957"/>
      <c r="N387" s="957"/>
      <c r="O387" s="957"/>
      <c r="P387" s="957"/>
      <c r="Q387" s="957"/>
      <c r="R387" s="957"/>
      <c r="S387" s="957"/>
      <c r="T387" s="957"/>
    </row>
    <row r="388" spans="2:20" x14ac:dyDescent="0.35">
      <c r="B388" s="957"/>
      <c r="C388" s="957"/>
      <c r="D388" s="957"/>
      <c r="E388" s="957"/>
      <c r="F388" s="957"/>
      <c r="G388" s="957"/>
      <c r="H388" s="957"/>
      <c r="I388" s="957"/>
      <c r="J388" s="957"/>
      <c r="K388" s="957"/>
      <c r="L388" s="957"/>
      <c r="M388" s="957"/>
      <c r="N388" s="957"/>
      <c r="O388" s="957"/>
      <c r="P388" s="957"/>
      <c r="Q388" s="957"/>
      <c r="R388" s="957"/>
      <c r="S388" s="957"/>
      <c r="T388" s="957"/>
    </row>
    <row r="389" spans="2:20" x14ac:dyDescent="0.35">
      <c r="B389" s="957"/>
      <c r="C389" s="957"/>
      <c r="D389" s="957"/>
      <c r="E389" s="957"/>
      <c r="F389" s="957"/>
      <c r="G389" s="957"/>
      <c r="H389" s="957"/>
      <c r="I389" s="957"/>
      <c r="J389" s="957"/>
      <c r="K389" s="957"/>
      <c r="L389" s="957"/>
      <c r="M389" s="957"/>
      <c r="N389" s="957"/>
      <c r="O389" s="957"/>
      <c r="P389" s="957"/>
      <c r="Q389" s="957"/>
      <c r="R389" s="957"/>
      <c r="S389" s="957"/>
      <c r="T389" s="957"/>
    </row>
    <row r="390" spans="2:20" x14ac:dyDescent="0.35">
      <c r="B390" s="957"/>
      <c r="C390" s="957"/>
      <c r="D390" s="957"/>
      <c r="E390" s="957"/>
      <c r="F390" s="957"/>
      <c r="G390" s="957"/>
      <c r="H390" s="957"/>
      <c r="I390" s="957"/>
      <c r="J390" s="957"/>
      <c r="K390" s="957"/>
      <c r="L390" s="957"/>
      <c r="M390" s="957"/>
      <c r="N390" s="957"/>
      <c r="O390" s="957"/>
      <c r="P390" s="957"/>
      <c r="Q390" s="957"/>
      <c r="R390" s="957"/>
      <c r="S390" s="957"/>
      <c r="T390" s="957"/>
    </row>
    <row r="391" spans="2:20" x14ac:dyDescent="0.35">
      <c r="B391" s="957"/>
      <c r="C391" s="957"/>
      <c r="D391" s="957"/>
      <c r="E391" s="957"/>
      <c r="F391" s="957"/>
      <c r="G391" s="957"/>
      <c r="H391" s="957"/>
      <c r="I391" s="957"/>
      <c r="J391" s="957"/>
      <c r="K391" s="957"/>
      <c r="L391" s="957"/>
      <c r="M391" s="957"/>
      <c r="N391" s="957"/>
      <c r="O391" s="957"/>
      <c r="P391" s="957"/>
      <c r="Q391" s="957"/>
      <c r="R391" s="957"/>
      <c r="S391" s="957"/>
      <c r="T391" s="957"/>
    </row>
    <row r="392" spans="2:20" x14ac:dyDescent="0.35">
      <c r="B392" s="957"/>
      <c r="C392" s="957"/>
      <c r="D392" s="957"/>
      <c r="E392" s="957"/>
      <c r="F392" s="957"/>
      <c r="G392" s="957"/>
      <c r="H392" s="957"/>
      <c r="I392" s="957"/>
      <c r="J392" s="957"/>
      <c r="K392" s="957"/>
      <c r="L392" s="957"/>
      <c r="M392" s="957"/>
      <c r="N392" s="957"/>
      <c r="O392" s="957"/>
      <c r="P392" s="957"/>
      <c r="Q392" s="957"/>
      <c r="R392" s="957"/>
      <c r="S392" s="957"/>
      <c r="T392" s="957"/>
    </row>
    <row r="393" spans="2:20" x14ac:dyDescent="0.35">
      <c r="B393" s="957"/>
      <c r="C393" s="957"/>
      <c r="D393" s="957"/>
      <c r="E393" s="957"/>
      <c r="F393" s="957"/>
      <c r="G393" s="957"/>
      <c r="H393" s="957"/>
      <c r="I393" s="957"/>
      <c r="J393" s="957"/>
      <c r="K393" s="957"/>
      <c r="L393" s="957"/>
      <c r="M393" s="957"/>
      <c r="N393" s="957"/>
      <c r="O393" s="957"/>
      <c r="P393" s="957"/>
      <c r="Q393" s="957"/>
      <c r="R393" s="957"/>
      <c r="S393" s="957"/>
      <c r="T393" s="957"/>
    </row>
    <row r="394" spans="2:20" x14ac:dyDescent="0.35">
      <c r="B394" s="957"/>
      <c r="C394" s="957"/>
      <c r="D394" s="957"/>
      <c r="E394" s="957"/>
      <c r="F394" s="957"/>
      <c r="G394" s="957"/>
      <c r="H394" s="957"/>
      <c r="I394" s="957"/>
      <c r="J394" s="957"/>
      <c r="K394" s="957"/>
      <c r="L394" s="957"/>
      <c r="M394" s="957"/>
      <c r="N394" s="957"/>
      <c r="O394" s="957"/>
      <c r="P394" s="957"/>
      <c r="Q394" s="957"/>
      <c r="R394" s="957"/>
      <c r="S394" s="957"/>
      <c r="T394" s="957"/>
    </row>
    <row r="395" spans="2:20" x14ac:dyDescent="0.35">
      <c r="B395" s="957"/>
      <c r="C395" s="957"/>
      <c r="D395" s="957"/>
      <c r="E395" s="957"/>
      <c r="F395" s="957"/>
      <c r="G395" s="957"/>
      <c r="H395" s="957"/>
      <c r="I395" s="957"/>
      <c r="J395" s="957"/>
      <c r="K395" s="957"/>
      <c r="L395" s="957"/>
      <c r="M395" s="957"/>
      <c r="N395" s="957"/>
      <c r="O395" s="957"/>
      <c r="P395" s="957"/>
      <c r="Q395" s="957"/>
      <c r="R395" s="957"/>
      <c r="S395" s="957"/>
      <c r="T395" s="957"/>
    </row>
    <row r="396" spans="2:20" x14ac:dyDescent="0.35">
      <c r="B396" s="957"/>
      <c r="C396" s="957"/>
      <c r="D396" s="957"/>
      <c r="E396" s="957"/>
      <c r="F396" s="957"/>
      <c r="G396" s="957"/>
      <c r="H396" s="957"/>
      <c r="I396" s="957"/>
      <c r="J396" s="957"/>
      <c r="K396" s="957"/>
      <c r="L396" s="957"/>
      <c r="M396" s="957"/>
      <c r="N396" s="957"/>
      <c r="O396" s="957"/>
      <c r="P396" s="957"/>
      <c r="Q396" s="957"/>
      <c r="R396" s="957"/>
      <c r="S396" s="957"/>
      <c r="T396" s="957"/>
    </row>
    <row r="397" spans="2:20" x14ac:dyDescent="0.35">
      <c r="B397" s="957"/>
      <c r="C397" s="957"/>
      <c r="D397" s="957"/>
      <c r="E397" s="957"/>
      <c r="F397" s="957"/>
      <c r="G397" s="957"/>
      <c r="H397" s="957"/>
      <c r="I397" s="957"/>
      <c r="J397" s="957"/>
      <c r="K397" s="957"/>
      <c r="L397" s="957"/>
      <c r="M397" s="957"/>
      <c r="N397" s="957"/>
      <c r="O397" s="957"/>
      <c r="P397" s="957"/>
      <c r="Q397" s="957"/>
      <c r="R397" s="957"/>
      <c r="S397" s="957"/>
      <c r="T397" s="957"/>
    </row>
    <row r="398" spans="2:20" x14ac:dyDescent="0.35">
      <c r="B398" s="957"/>
      <c r="C398" s="957"/>
      <c r="D398" s="957"/>
      <c r="E398" s="957"/>
      <c r="F398" s="957"/>
      <c r="G398" s="957"/>
      <c r="H398" s="957"/>
      <c r="I398" s="957"/>
      <c r="J398" s="957"/>
      <c r="K398" s="957"/>
      <c r="L398" s="957"/>
      <c r="M398" s="957"/>
      <c r="N398" s="957"/>
      <c r="O398" s="957"/>
      <c r="P398" s="957"/>
      <c r="Q398" s="957"/>
      <c r="R398" s="957"/>
      <c r="S398" s="957"/>
      <c r="T398" s="957"/>
    </row>
    <row r="399" spans="2:20" x14ac:dyDescent="0.35">
      <c r="B399" s="957"/>
      <c r="C399" s="957"/>
      <c r="D399" s="957"/>
      <c r="E399" s="957"/>
      <c r="F399" s="957"/>
      <c r="G399" s="957"/>
      <c r="H399" s="957"/>
      <c r="I399" s="957"/>
      <c r="J399" s="957"/>
      <c r="K399" s="957"/>
      <c r="L399" s="957"/>
      <c r="M399" s="957"/>
      <c r="N399" s="957"/>
      <c r="O399" s="957"/>
      <c r="P399" s="957"/>
      <c r="Q399" s="957"/>
      <c r="R399" s="957"/>
      <c r="S399" s="957"/>
      <c r="T399" s="957"/>
    </row>
    <row r="400" spans="2:20" x14ac:dyDescent="0.35">
      <c r="B400" s="957"/>
      <c r="C400" s="957"/>
      <c r="D400" s="957"/>
      <c r="E400" s="957"/>
      <c r="F400" s="957"/>
      <c r="G400" s="957"/>
      <c r="H400" s="957"/>
      <c r="I400" s="957"/>
      <c r="J400" s="957"/>
      <c r="K400" s="957"/>
      <c r="L400" s="957"/>
      <c r="M400" s="957"/>
      <c r="N400" s="957"/>
      <c r="O400" s="957"/>
      <c r="P400" s="957"/>
      <c r="Q400" s="957"/>
      <c r="R400" s="957"/>
      <c r="S400" s="957"/>
      <c r="T400" s="957"/>
    </row>
    <row r="401" spans="2:20" x14ac:dyDescent="0.35">
      <c r="B401" s="957"/>
      <c r="C401" s="957"/>
      <c r="D401" s="957"/>
      <c r="E401" s="957"/>
      <c r="F401" s="957"/>
      <c r="G401" s="957"/>
      <c r="H401" s="957"/>
      <c r="I401" s="957"/>
      <c r="J401" s="957"/>
      <c r="K401" s="957"/>
      <c r="L401" s="957"/>
      <c r="M401" s="957"/>
      <c r="N401" s="957"/>
      <c r="O401" s="957"/>
      <c r="P401" s="957"/>
      <c r="Q401" s="957"/>
      <c r="R401" s="957"/>
      <c r="S401" s="957"/>
      <c r="T401" s="957"/>
    </row>
    <row r="402" spans="2:20" x14ac:dyDescent="0.35">
      <c r="B402" s="957"/>
      <c r="C402" s="957"/>
      <c r="D402" s="957"/>
      <c r="E402" s="957"/>
      <c r="F402" s="957"/>
      <c r="G402" s="957"/>
      <c r="H402" s="957"/>
      <c r="I402" s="957"/>
      <c r="J402" s="957"/>
      <c r="K402" s="957"/>
      <c r="L402" s="957"/>
      <c r="M402" s="957"/>
      <c r="N402" s="957"/>
      <c r="O402" s="957"/>
      <c r="P402" s="957"/>
      <c r="Q402" s="957"/>
      <c r="R402" s="957"/>
      <c r="S402" s="957"/>
      <c r="T402" s="957"/>
    </row>
    <row r="403" spans="2:20" x14ac:dyDescent="0.35">
      <c r="B403" s="957"/>
      <c r="C403" s="957"/>
      <c r="D403" s="957"/>
      <c r="E403" s="957"/>
      <c r="F403" s="957"/>
      <c r="G403" s="957"/>
      <c r="H403" s="957"/>
      <c r="I403" s="957"/>
      <c r="J403" s="957"/>
      <c r="K403" s="957"/>
      <c r="L403" s="957"/>
      <c r="M403" s="957"/>
      <c r="N403" s="957"/>
      <c r="O403" s="957"/>
      <c r="P403" s="957"/>
      <c r="Q403" s="957"/>
      <c r="R403" s="957"/>
      <c r="S403" s="957"/>
      <c r="T403" s="957"/>
    </row>
    <row r="404" spans="2:20" x14ac:dyDescent="0.35">
      <c r="B404" s="957"/>
      <c r="C404" s="957"/>
      <c r="D404" s="957"/>
      <c r="E404" s="957"/>
      <c r="F404" s="957"/>
      <c r="G404" s="957"/>
      <c r="H404" s="957"/>
      <c r="I404" s="957"/>
      <c r="J404" s="957"/>
      <c r="K404" s="957"/>
      <c r="L404" s="957"/>
      <c r="M404" s="957"/>
      <c r="N404" s="957"/>
      <c r="O404" s="957"/>
      <c r="P404" s="957"/>
      <c r="Q404" s="957"/>
      <c r="R404" s="957"/>
      <c r="S404" s="957"/>
      <c r="T404" s="957"/>
    </row>
    <row r="405" spans="2:20" x14ac:dyDescent="0.35">
      <c r="B405" s="957"/>
      <c r="C405" s="957"/>
      <c r="D405" s="957"/>
      <c r="E405" s="957"/>
      <c r="F405" s="957"/>
      <c r="G405" s="957"/>
      <c r="H405" s="957"/>
      <c r="I405" s="957"/>
      <c r="J405" s="957"/>
      <c r="K405" s="957"/>
      <c r="L405" s="957"/>
      <c r="M405" s="957"/>
      <c r="N405" s="957"/>
      <c r="O405" s="957"/>
      <c r="P405" s="957"/>
      <c r="Q405" s="957"/>
      <c r="R405" s="957"/>
      <c r="S405" s="957"/>
      <c r="T405" s="957"/>
    </row>
    <row r="406" spans="2:20" x14ac:dyDescent="0.35">
      <c r="B406" s="957"/>
      <c r="C406" s="957"/>
      <c r="D406" s="957"/>
      <c r="E406" s="957"/>
      <c r="F406" s="957"/>
      <c r="G406" s="957"/>
      <c r="H406" s="957"/>
      <c r="I406" s="957"/>
      <c r="J406" s="957"/>
      <c r="K406" s="957"/>
      <c r="L406" s="957"/>
      <c r="M406" s="957"/>
      <c r="N406" s="957"/>
      <c r="O406" s="957"/>
      <c r="P406" s="957"/>
      <c r="Q406" s="957"/>
      <c r="R406" s="957"/>
      <c r="S406" s="957"/>
      <c r="T406" s="957"/>
    </row>
    <row r="407" spans="2:20" x14ac:dyDescent="0.35">
      <c r="B407" s="957"/>
      <c r="C407" s="957"/>
      <c r="D407" s="957"/>
      <c r="E407" s="957"/>
      <c r="F407" s="957"/>
      <c r="G407" s="957"/>
      <c r="H407" s="957"/>
      <c r="I407" s="957"/>
      <c r="J407" s="957"/>
      <c r="K407" s="957"/>
      <c r="L407" s="957"/>
      <c r="M407" s="957"/>
      <c r="N407" s="957"/>
      <c r="O407" s="957"/>
      <c r="P407" s="957"/>
      <c r="Q407" s="957"/>
      <c r="R407" s="957"/>
      <c r="S407" s="957"/>
      <c r="T407" s="957"/>
    </row>
    <row r="408" spans="2:20" x14ac:dyDescent="0.35">
      <c r="B408" s="957"/>
      <c r="C408" s="957"/>
      <c r="D408" s="957"/>
      <c r="E408" s="957"/>
      <c r="F408" s="957"/>
      <c r="G408" s="957"/>
      <c r="H408" s="957"/>
      <c r="I408" s="957"/>
      <c r="J408" s="957"/>
      <c r="K408" s="957"/>
      <c r="L408" s="957"/>
      <c r="M408" s="957"/>
      <c r="N408" s="957"/>
      <c r="O408" s="957"/>
      <c r="P408" s="957"/>
      <c r="Q408" s="957"/>
      <c r="R408" s="957"/>
      <c r="S408" s="957"/>
      <c r="T408" s="957"/>
    </row>
    <row r="409" spans="2:20" x14ac:dyDescent="0.35">
      <c r="B409" s="957"/>
      <c r="C409" s="957"/>
      <c r="D409" s="957"/>
      <c r="E409" s="957"/>
      <c r="F409" s="957"/>
      <c r="G409" s="957"/>
      <c r="H409" s="957"/>
      <c r="I409" s="957"/>
      <c r="J409" s="957"/>
      <c r="K409" s="957"/>
      <c r="L409" s="957"/>
      <c r="M409" s="957"/>
      <c r="N409" s="957"/>
      <c r="O409" s="957"/>
      <c r="P409" s="957"/>
      <c r="Q409" s="957"/>
      <c r="R409" s="957"/>
      <c r="S409" s="957"/>
      <c r="T409" s="957"/>
    </row>
    <row r="410" spans="2:20" x14ac:dyDescent="0.35">
      <c r="B410" s="957"/>
      <c r="C410" s="957"/>
      <c r="D410" s="957"/>
      <c r="E410" s="957"/>
      <c r="F410" s="957"/>
      <c r="G410" s="957"/>
      <c r="H410" s="957"/>
      <c r="I410" s="957"/>
      <c r="J410" s="957"/>
      <c r="K410" s="957"/>
      <c r="L410" s="957"/>
      <c r="M410" s="957"/>
      <c r="N410" s="957"/>
      <c r="O410" s="957"/>
      <c r="P410" s="957"/>
      <c r="Q410" s="957"/>
      <c r="R410" s="957"/>
      <c r="S410" s="957"/>
      <c r="T410" s="957"/>
    </row>
    <row r="411" spans="2:20" x14ac:dyDescent="0.35">
      <c r="B411" s="957"/>
      <c r="C411" s="957"/>
      <c r="D411" s="957"/>
      <c r="E411" s="957"/>
      <c r="F411" s="957"/>
      <c r="G411" s="957"/>
      <c r="H411" s="957"/>
      <c r="I411" s="957"/>
      <c r="J411" s="957"/>
      <c r="K411" s="957"/>
      <c r="L411" s="957"/>
      <c r="M411" s="957"/>
      <c r="N411" s="957"/>
      <c r="O411" s="957"/>
      <c r="P411" s="957"/>
      <c r="Q411" s="957"/>
      <c r="R411" s="957"/>
      <c r="S411" s="957"/>
      <c r="T411" s="957"/>
    </row>
    <row r="412" spans="2:20" x14ac:dyDescent="0.35">
      <c r="B412" s="957"/>
      <c r="C412" s="957"/>
      <c r="D412" s="957"/>
      <c r="E412" s="957"/>
      <c r="F412" s="957"/>
      <c r="G412" s="957"/>
      <c r="H412" s="957"/>
      <c r="I412" s="957"/>
      <c r="J412" s="957"/>
      <c r="K412" s="957"/>
      <c r="L412" s="957"/>
      <c r="M412" s="957"/>
      <c r="N412" s="957"/>
      <c r="O412" s="957"/>
      <c r="P412" s="957"/>
      <c r="Q412" s="957"/>
      <c r="R412" s="957"/>
      <c r="S412" s="957"/>
      <c r="T412" s="957"/>
    </row>
    <row r="413" spans="2:20" x14ac:dyDescent="0.35">
      <c r="B413" s="957"/>
      <c r="C413" s="957"/>
      <c r="D413" s="957"/>
      <c r="E413" s="957"/>
      <c r="F413" s="957"/>
      <c r="G413" s="957"/>
      <c r="H413" s="957"/>
      <c r="I413" s="957"/>
      <c r="J413" s="957"/>
      <c r="K413" s="957"/>
      <c r="L413" s="957"/>
      <c r="M413" s="957"/>
      <c r="N413" s="957"/>
      <c r="O413" s="957"/>
      <c r="P413" s="957"/>
      <c r="Q413" s="957"/>
      <c r="R413" s="957"/>
      <c r="S413" s="957"/>
      <c r="T413" s="957"/>
    </row>
    <row r="414" spans="2:20" x14ac:dyDescent="0.35">
      <c r="B414" s="957"/>
      <c r="C414" s="957"/>
      <c r="D414" s="957"/>
      <c r="E414" s="957"/>
      <c r="F414" s="957"/>
      <c r="G414" s="957"/>
      <c r="H414" s="957"/>
      <c r="I414" s="957"/>
      <c r="J414" s="957"/>
      <c r="K414" s="957"/>
      <c r="L414" s="957"/>
      <c r="M414" s="957"/>
      <c r="N414" s="957"/>
      <c r="O414" s="957"/>
      <c r="P414" s="957"/>
      <c r="Q414" s="957"/>
      <c r="R414" s="957"/>
      <c r="S414" s="957"/>
      <c r="T414" s="957"/>
    </row>
    <row r="415" spans="2:20" x14ac:dyDescent="0.35">
      <c r="B415" s="957"/>
      <c r="C415" s="957"/>
      <c r="D415" s="957"/>
      <c r="E415" s="957"/>
      <c r="F415" s="957"/>
      <c r="G415" s="957"/>
      <c r="H415" s="957"/>
      <c r="I415" s="957"/>
      <c r="J415" s="957"/>
      <c r="K415" s="957"/>
      <c r="L415" s="957"/>
      <c r="M415" s="957"/>
      <c r="N415" s="957"/>
      <c r="O415" s="957"/>
      <c r="P415" s="957"/>
      <c r="Q415" s="957"/>
      <c r="R415" s="957"/>
      <c r="S415" s="957"/>
      <c r="T415" s="957"/>
    </row>
    <row r="416" spans="2:20" x14ac:dyDescent="0.35">
      <c r="B416" s="957"/>
      <c r="C416" s="957"/>
      <c r="D416" s="957"/>
      <c r="E416" s="957"/>
      <c r="F416" s="957"/>
      <c r="G416" s="957"/>
      <c r="H416" s="957"/>
      <c r="I416" s="957"/>
      <c r="J416" s="957"/>
      <c r="K416" s="957"/>
      <c r="L416" s="957"/>
      <c r="M416" s="957"/>
      <c r="N416" s="957"/>
      <c r="O416" s="957"/>
      <c r="P416" s="957"/>
      <c r="Q416" s="957"/>
      <c r="R416" s="957"/>
      <c r="S416" s="957"/>
      <c r="T416" s="957"/>
    </row>
    <row r="417" spans="2:20" x14ac:dyDescent="0.35">
      <c r="B417" s="957"/>
      <c r="C417" s="957"/>
      <c r="D417" s="957"/>
      <c r="E417" s="957"/>
      <c r="F417" s="957"/>
      <c r="G417" s="957"/>
      <c r="H417" s="957"/>
      <c r="I417" s="957"/>
      <c r="J417" s="957"/>
      <c r="K417" s="957"/>
      <c r="L417" s="957"/>
      <c r="M417" s="957"/>
      <c r="N417" s="957"/>
      <c r="O417" s="957"/>
      <c r="P417" s="957"/>
      <c r="Q417" s="957"/>
      <c r="R417" s="957"/>
      <c r="S417" s="957"/>
      <c r="T417" s="957"/>
    </row>
    <row r="418" spans="2:20" x14ac:dyDescent="0.35">
      <c r="B418" s="957"/>
      <c r="C418" s="957"/>
      <c r="D418" s="957"/>
      <c r="E418" s="957"/>
      <c r="F418" s="957"/>
      <c r="G418" s="957"/>
      <c r="H418" s="957"/>
      <c r="I418" s="957"/>
      <c r="J418" s="957"/>
      <c r="K418" s="957"/>
      <c r="L418" s="957"/>
      <c r="M418" s="957"/>
      <c r="N418" s="957"/>
      <c r="O418" s="957"/>
      <c r="P418" s="957"/>
      <c r="Q418" s="957"/>
      <c r="R418" s="957"/>
      <c r="S418" s="957"/>
      <c r="T418" s="957"/>
    </row>
    <row r="419" spans="2:20" x14ac:dyDescent="0.35">
      <c r="B419" s="957"/>
      <c r="C419" s="957"/>
      <c r="D419" s="957"/>
      <c r="E419" s="957"/>
      <c r="F419" s="957"/>
      <c r="G419" s="957"/>
      <c r="H419" s="957"/>
      <c r="I419" s="957"/>
      <c r="J419" s="957"/>
      <c r="K419" s="957"/>
      <c r="L419" s="957"/>
      <c r="M419" s="957"/>
      <c r="N419" s="957"/>
      <c r="O419" s="957"/>
      <c r="P419" s="957"/>
      <c r="Q419" s="957"/>
      <c r="R419" s="957"/>
      <c r="S419" s="957"/>
      <c r="T419" s="957"/>
    </row>
    <row r="420" spans="2:20" x14ac:dyDescent="0.35">
      <c r="B420" s="957"/>
      <c r="C420" s="957"/>
      <c r="D420" s="957"/>
      <c r="E420" s="957"/>
      <c r="F420" s="957"/>
      <c r="G420" s="957"/>
      <c r="H420" s="957"/>
      <c r="I420" s="957"/>
      <c r="J420" s="957"/>
      <c r="K420" s="957"/>
      <c r="L420" s="957"/>
      <c r="M420" s="957"/>
      <c r="N420" s="957"/>
      <c r="O420" s="957"/>
      <c r="P420" s="957"/>
      <c r="Q420" s="957"/>
      <c r="R420" s="957"/>
      <c r="S420" s="957"/>
      <c r="T420" s="957"/>
    </row>
    <row r="421" spans="2:20" x14ac:dyDescent="0.35">
      <c r="B421" s="957"/>
      <c r="C421" s="957"/>
      <c r="D421" s="957"/>
      <c r="E421" s="957"/>
      <c r="F421" s="957"/>
      <c r="G421" s="957"/>
      <c r="H421" s="957"/>
      <c r="I421" s="957"/>
      <c r="J421" s="957"/>
      <c r="K421" s="957"/>
      <c r="L421" s="957"/>
      <c r="M421" s="957"/>
      <c r="N421" s="957"/>
      <c r="O421" s="957"/>
      <c r="P421" s="957"/>
      <c r="Q421" s="957"/>
      <c r="R421" s="957"/>
      <c r="S421" s="957"/>
      <c r="T421" s="957"/>
    </row>
    <row r="422" spans="2:20" x14ac:dyDescent="0.35">
      <c r="B422" s="957"/>
      <c r="C422" s="957"/>
      <c r="D422" s="957"/>
      <c r="E422" s="957"/>
      <c r="F422" s="957"/>
      <c r="G422" s="957"/>
      <c r="H422" s="957"/>
      <c r="I422" s="957"/>
      <c r="J422" s="957"/>
      <c r="K422" s="957"/>
      <c r="L422" s="957"/>
      <c r="M422" s="957"/>
      <c r="N422" s="957"/>
      <c r="O422" s="957"/>
      <c r="P422" s="957"/>
      <c r="Q422" s="957"/>
      <c r="R422" s="957"/>
      <c r="S422" s="957"/>
      <c r="T422" s="957"/>
    </row>
    <row r="423" spans="2:20" x14ac:dyDescent="0.35">
      <c r="B423" s="957"/>
      <c r="C423" s="957"/>
      <c r="D423" s="957"/>
      <c r="E423" s="957"/>
      <c r="F423" s="957"/>
      <c r="G423" s="957"/>
      <c r="H423" s="957"/>
      <c r="I423" s="957"/>
      <c r="J423" s="957"/>
      <c r="K423" s="957"/>
      <c r="L423" s="957"/>
      <c r="M423" s="957"/>
      <c r="N423" s="957"/>
      <c r="O423" s="957"/>
      <c r="P423" s="957"/>
      <c r="Q423" s="957"/>
      <c r="R423" s="957"/>
      <c r="S423" s="957"/>
      <c r="T423" s="957"/>
    </row>
    <row r="424" spans="2:20" x14ac:dyDescent="0.35">
      <c r="B424" s="957"/>
      <c r="C424" s="957"/>
      <c r="D424" s="957"/>
      <c r="E424" s="957"/>
      <c r="F424" s="957"/>
      <c r="G424" s="957"/>
      <c r="H424" s="957"/>
      <c r="I424" s="957"/>
      <c r="J424" s="957"/>
      <c r="K424" s="957"/>
      <c r="L424" s="957"/>
      <c r="M424" s="957"/>
      <c r="N424" s="957"/>
      <c r="O424" s="957"/>
      <c r="P424" s="957"/>
      <c r="Q424" s="957"/>
      <c r="R424" s="957"/>
      <c r="S424" s="957"/>
      <c r="T424" s="957"/>
    </row>
    <row r="425" spans="2:20" x14ac:dyDescent="0.35">
      <c r="B425" s="957"/>
      <c r="C425" s="957"/>
      <c r="D425" s="957"/>
      <c r="E425" s="957"/>
      <c r="F425" s="957"/>
      <c r="G425" s="957"/>
      <c r="H425" s="957"/>
      <c r="I425" s="957"/>
      <c r="J425" s="957"/>
      <c r="K425" s="957"/>
      <c r="L425" s="957"/>
      <c r="M425" s="957"/>
      <c r="N425" s="957"/>
      <c r="O425" s="957"/>
      <c r="P425" s="957"/>
      <c r="Q425" s="957"/>
      <c r="R425" s="957"/>
      <c r="S425" s="957"/>
      <c r="T425" s="957"/>
    </row>
    <row r="426" spans="2:20" x14ac:dyDescent="0.35">
      <c r="B426" s="957"/>
      <c r="C426" s="957"/>
      <c r="D426" s="957"/>
      <c r="E426" s="957"/>
      <c r="F426" s="957"/>
      <c r="G426" s="957"/>
      <c r="H426" s="957"/>
      <c r="I426" s="957"/>
      <c r="J426" s="957"/>
      <c r="K426" s="957"/>
      <c r="L426" s="957"/>
      <c r="M426" s="957"/>
      <c r="N426" s="957"/>
      <c r="O426" s="957"/>
      <c r="P426" s="957"/>
      <c r="Q426" s="957"/>
      <c r="R426" s="957"/>
      <c r="S426" s="957"/>
      <c r="T426" s="957"/>
    </row>
    <row r="427" spans="2:20" x14ac:dyDescent="0.35">
      <c r="B427" s="957"/>
      <c r="C427" s="957"/>
      <c r="D427" s="957"/>
      <c r="E427" s="957"/>
      <c r="F427" s="957"/>
      <c r="G427" s="957"/>
      <c r="H427" s="957"/>
      <c r="I427" s="957"/>
      <c r="J427" s="957"/>
      <c r="K427" s="957"/>
      <c r="L427" s="957"/>
      <c r="M427" s="957"/>
      <c r="N427" s="957"/>
      <c r="O427" s="957"/>
      <c r="P427" s="957"/>
      <c r="Q427" s="957"/>
      <c r="R427" s="957"/>
      <c r="S427" s="957"/>
      <c r="T427" s="957"/>
    </row>
    <row r="428" spans="2:20" x14ac:dyDescent="0.35">
      <c r="B428" s="957"/>
      <c r="C428" s="957"/>
      <c r="D428" s="957"/>
      <c r="E428" s="957"/>
      <c r="F428" s="957"/>
      <c r="G428" s="957"/>
      <c r="H428" s="957"/>
      <c r="I428" s="957"/>
      <c r="J428" s="957"/>
      <c r="K428" s="957"/>
      <c r="L428" s="957"/>
      <c r="M428" s="957"/>
      <c r="N428" s="957"/>
      <c r="O428" s="957"/>
      <c r="P428" s="957"/>
      <c r="Q428" s="957"/>
      <c r="R428" s="957"/>
      <c r="S428" s="957"/>
      <c r="T428" s="957"/>
    </row>
    <row r="429" spans="2:20" x14ac:dyDescent="0.35">
      <c r="B429" s="957"/>
      <c r="C429" s="957"/>
      <c r="D429" s="957"/>
      <c r="E429" s="957"/>
      <c r="F429" s="957"/>
      <c r="G429" s="957"/>
      <c r="H429" s="957"/>
      <c r="I429" s="957"/>
      <c r="J429" s="957"/>
      <c r="K429" s="957"/>
      <c r="L429" s="957"/>
      <c r="M429" s="957"/>
      <c r="N429" s="957"/>
      <c r="O429" s="957"/>
      <c r="P429" s="957"/>
      <c r="Q429" s="957"/>
      <c r="R429" s="957"/>
      <c r="S429" s="957"/>
      <c r="T429" s="957"/>
    </row>
    <row r="430" spans="2:20" x14ac:dyDescent="0.35">
      <c r="B430" s="957"/>
      <c r="C430" s="957"/>
      <c r="D430" s="957"/>
      <c r="E430" s="957"/>
      <c r="F430" s="957"/>
      <c r="G430" s="957"/>
      <c r="H430" s="957"/>
      <c r="I430" s="957"/>
      <c r="J430" s="957"/>
      <c r="K430" s="957"/>
      <c r="L430" s="957"/>
      <c r="M430" s="957"/>
      <c r="N430" s="957"/>
      <c r="O430" s="957"/>
      <c r="P430" s="957"/>
      <c r="Q430" s="957"/>
      <c r="R430" s="957"/>
      <c r="S430" s="957"/>
      <c r="T430" s="957"/>
    </row>
    <row r="431" spans="2:20" x14ac:dyDescent="0.35">
      <c r="B431" s="957"/>
      <c r="C431" s="957"/>
      <c r="D431" s="957"/>
      <c r="E431" s="957"/>
      <c r="F431" s="957"/>
      <c r="G431" s="957"/>
      <c r="H431" s="957"/>
      <c r="I431" s="957"/>
      <c r="J431" s="957"/>
      <c r="K431" s="957"/>
      <c r="L431" s="957"/>
      <c r="M431" s="957"/>
      <c r="N431" s="957"/>
      <c r="O431" s="957"/>
      <c r="P431" s="957"/>
      <c r="Q431" s="957"/>
      <c r="R431" s="957"/>
      <c r="S431" s="957"/>
      <c r="T431" s="957"/>
    </row>
    <row r="432" spans="2:20" x14ac:dyDescent="0.35">
      <c r="B432" s="957"/>
      <c r="C432" s="957"/>
      <c r="D432" s="957"/>
      <c r="E432" s="957"/>
      <c r="F432" s="957"/>
      <c r="G432" s="957"/>
      <c r="H432" s="957"/>
      <c r="I432" s="957"/>
      <c r="J432" s="957"/>
      <c r="K432" s="957"/>
      <c r="L432" s="957"/>
      <c r="M432" s="957"/>
      <c r="N432" s="957"/>
      <c r="O432" s="957"/>
      <c r="P432" s="957"/>
      <c r="Q432" s="957"/>
      <c r="R432" s="957"/>
      <c r="S432" s="957"/>
      <c r="T432" s="957"/>
    </row>
    <row r="433" spans="2:20" x14ac:dyDescent="0.35">
      <c r="B433" s="957"/>
      <c r="C433" s="957"/>
      <c r="D433" s="957"/>
      <c r="E433" s="957"/>
      <c r="F433" s="957"/>
      <c r="G433" s="957"/>
      <c r="H433" s="957"/>
      <c r="I433" s="957"/>
      <c r="J433" s="957"/>
      <c r="K433" s="957"/>
      <c r="L433" s="957"/>
      <c r="M433" s="957"/>
      <c r="N433" s="957"/>
      <c r="O433" s="957"/>
      <c r="P433" s="957"/>
      <c r="Q433" s="957"/>
      <c r="R433" s="957"/>
      <c r="S433" s="957"/>
      <c r="T433" s="957"/>
    </row>
    <row r="434" spans="2:20" x14ac:dyDescent="0.35">
      <c r="B434" s="957"/>
      <c r="C434" s="957"/>
      <c r="D434" s="957"/>
      <c r="E434" s="957"/>
      <c r="F434" s="957"/>
      <c r="G434" s="957"/>
      <c r="H434" s="957"/>
      <c r="I434" s="957"/>
      <c r="J434" s="957"/>
      <c r="K434" s="957"/>
      <c r="L434" s="957"/>
      <c r="M434" s="957"/>
      <c r="N434" s="957"/>
      <c r="O434" s="957"/>
      <c r="P434" s="957"/>
      <c r="Q434" s="957"/>
      <c r="R434" s="957"/>
      <c r="S434" s="957"/>
      <c r="T434" s="957"/>
    </row>
    <row r="435" spans="2:20" x14ac:dyDescent="0.35">
      <c r="B435" s="957"/>
      <c r="C435" s="957"/>
      <c r="D435" s="957"/>
      <c r="E435" s="957"/>
      <c r="F435" s="957"/>
      <c r="G435" s="957"/>
      <c r="H435" s="957"/>
      <c r="I435" s="957"/>
      <c r="J435" s="957"/>
      <c r="K435" s="957"/>
      <c r="L435" s="957"/>
      <c r="M435" s="957"/>
      <c r="N435" s="957"/>
      <c r="O435" s="957"/>
      <c r="P435" s="957"/>
      <c r="Q435" s="957"/>
      <c r="R435" s="957"/>
      <c r="S435" s="957"/>
      <c r="T435" s="957"/>
    </row>
    <row r="436" spans="2:20" x14ac:dyDescent="0.35">
      <c r="B436" s="957"/>
      <c r="C436" s="957"/>
      <c r="D436" s="957"/>
      <c r="E436" s="957"/>
      <c r="F436" s="957"/>
      <c r="G436" s="957"/>
      <c r="H436" s="957"/>
      <c r="I436" s="957"/>
      <c r="J436" s="957"/>
      <c r="K436" s="957"/>
      <c r="L436" s="957"/>
      <c r="M436" s="957"/>
      <c r="N436" s="957"/>
      <c r="O436" s="957"/>
      <c r="P436" s="957"/>
      <c r="Q436" s="957"/>
      <c r="R436" s="957"/>
      <c r="S436" s="957"/>
      <c r="T436" s="957"/>
    </row>
    <row r="437" spans="2:20" x14ac:dyDescent="0.35">
      <c r="B437" s="957"/>
      <c r="C437" s="957"/>
      <c r="D437" s="957"/>
      <c r="E437" s="957"/>
      <c r="F437" s="957"/>
      <c r="G437" s="957"/>
      <c r="H437" s="957"/>
      <c r="I437" s="957"/>
      <c r="J437" s="957"/>
      <c r="K437" s="957"/>
      <c r="L437" s="957"/>
      <c r="M437" s="957"/>
      <c r="N437" s="957"/>
      <c r="O437" s="957"/>
      <c r="P437" s="957"/>
      <c r="Q437" s="957"/>
      <c r="R437" s="957"/>
      <c r="S437" s="957"/>
      <c r="T437" s="957"/>
    </row>
    <row r="438" spans="2:20" x14ac:dyDescent="0.35">
      <c r="B438" s="957"/>
      <c r="C438" s="957"/>
      <c r="D438" s="957"/>
      <c r="E438" s="957"/>
      <c r="F438" s="957"/>
      <c r="G438" s="957"/>
      <c r="H438" s="957"/>
      <c r="I438" s="957"/>
      <c r="J438" s="957"/>
      <c r="K438" s="957"/>
      <c r="L438" s="957"/>
      <c r="M438" s="957"/>
      <c r="N438" s="957"/>
      <c r="O438" s="957"/>
      <c r="P438" s="957"/>
      <c r="Q438" s="957"/>
      <c r="R438" s="957"/>
      <c r="S438" s="957"/>
      <c r="T438" s="957"/>
    </row>
    <row r="439" spans="2:20" x14ac:dyDescent="0.35">
      <c r="B439" s="957"/>
      <c r="C439" s="957"/>
      <c r="D439" s="957"/>
      <c r="E439" s="957"/>
      <c r="F439" s="957"/>
      <c r="G439" s="957"/>
      <c r="H439" s="957"/>
      <c r="I439" s="957"/>
      <c r="J439" s="957"/>
      <c r="K439" s="957"/>
      <c r="L439" s="957"/>
      <c r="M439" s="957"/>
      <c r="N439" s="957"/>
      <c r="O439" s="957"/>
      <c r="P439" s="957"/>
      <c r="Q439" s="957"/>
      <c r="R439" s="957"/>
      <c r="S439" s="957"/>
      <c r="T439" s="957"/>
    </row>
    <row r="440" spans="2:20" x14ac:dyDescent="0.35">
      <c r="B440" s="957"/>
      <c r="C440" s="957"/>
      <c r="D440" s="957"/>
      <c r="E440" s="957"/>
      <c r="F440" s="957"/>
      <c r="G440" s="957"/>
      <c r="H440" s="957"/>
      <c r="I440" s="957"/>
      <c r="J440" s="957"/>
      <c r="K440" s="957"/>
      <c r="L440" s="957"/>
      <c r="M440" s="957"/>
      <c r="N440" s="957"/>
      <c r="O440" s="957"/>
      <c r="P440" s="957"/>
      <c r="Q440" s="957"/>
      <c r="R440" s="957"/>
      <c r="S440" s="957"/>
      <c r="T440" s="957"/>
    </row>
    <row r="441" spans="2:20" x14ac:dyDescent="0.35">
      <c r="B441" s="957"/>
      <c r="C441" s="957"/>
      <c r="D441" s="957"/>
      <c r="E441" s="957"/>
      <c r="F441" s="957"/>
      <c r="G441" s="957"/>
      <c r="H441" s="957"/>
      <c r="I441" s="957"/>
      <c r="J441" s="957"/>
      <c r="K441" s="957"/>
      <c r="L441" s="957"/>
      <c r="M441" s="957"/>
      <c r="N441" s="957"/>
      <c r="O441" s="957"/>
      <c r="P441" s="957"/>
      <c r="Q441" s="957"/>
      <c r="R441" s="957"/>
      <c r="S441" s="957"/>
      <c r="T441" s="957"/>
    </row>
    <row r="442" spans="2:20" x14ac:dyDescent="0.35">
      <c r="B442" s="957"/>
      <c r="C442" s="957"/>
      <c r="D442" s="957"/>
      <c r="E442" s="957"/>
      <c r="F442" s="957"/>
      <c r="G442" s="957"/>
      <c r="H442" s="957"/>
      <c r="I442" s="957"/>
      <c r="J442" s="957"/>
      <c r="K442" s="957"/>
      <c r="L442" s="957"/>
      <c r="M442" s="957"/>
      <c r="N442" s="957"/>
      <c r="O442" s="957"/>
      <c r="P442" s="957"/>
      <c r="Q442" s="957"/>
      <c r="R442" s="957"/>
      <c r="S442" s="957"/>
      <c r="T442" s="957"/>
    </row>
    <row r="443" spans="2:20" x14ac:dyDescent="0.35">
      <c r="B443" s="957"/>
      <c r="C443" s="957"/>
      <c r="D443" s="957"/>
      <c r="E443" s="957"/>
      <c r="F443" s="957"/>
      <c r="G443" s="957"/>
      <c r="H443" s="957"/>
      <c r="I443" s="957"/>
      <c r="J443" s="957"/>
      <c r="K443" s="957"/>
      <c r="L443" s="957"/>
      <c r="M443" s="957"/>
      <c r="N443" s="957"/>
      <c r="O443" s="957"/>
      <c r="P443" s="957"/>
      <c r="Q443" s="957"/>
      <c r="R443" s="957"/>
      <c r="S443" s="957"/>
      <c r="T443" s="957"/>
    </row>
    <row r="444" spans="2:20" x14ac:dyDescent="0.35">
      <c r="B444" s="957"/>
      <c r="C444" s="957"/>
      <c r="D444" s="957"/>
      <c r="E444" s="957"/>
      <c r="F444" s="957"/>
      <c r="G444" s="957"/>
      <c r="H444" s="957"/>
      <c r="I444" s="957"/>
      <c r="J444" s="957"/>
      <c r="K444" s="957"/>
      <c r="L444" s="957"/>
      <c r="M444" s="957"/>
      <c r="N444" s="957"/>
      <c r="O444" s="957"/>
      <c r="P444" s="957"/>
      <c r="Q444" s="957"/>
      <c r="R444" s="957"/>
      <c r="S444" s="957"/>
      <c r="T444" s="957"/>
    </row>
    <row r="445" spans="2:20" x14ac:dyDescent="0.35">
      <c r="B445" s="957"/>
      <c r="C445" s="957"/>
      <c r="D445" s="957"/>
      <c r="E445" s="957"/>
      <c r="F445" s="957"/>
      <c r="G445" s="957"/>
      <c r="H445" s="957"/>
      <c r="I445" s="957"/>
      <c r="J445" s="957"/>
      <c r="K445" s="957"/>
      <c r="L445" s="957"/>
      <c r="M445" s="957"/>
      <c r="N445" s="957"/>
      <c r="O445" s="957"/>
      <c r="P445" s="957"/>
      <c r="Q445" s="957"/>
      <c r="R445" s="957"/>
      <c r="S445" s="957"/>
      <c r="T445" s="957"/>
    </row>
    <row r="446" spans="2:20" x14ac:dyDescent="0.35">
      <c r="B446" s="957"/>
      <c r="C446" s="957"/>
      <c r="D446" s="957"/>
      <c r="E446" s="957"/>
      <c r="F446" s="957"/>
      <c r="G446" s="957"/>
      <c r="H446" s="957"/>
      <c r="I446" s="957"/>
      <c r="J446" s="957"/>
      <c r="K446" s="957"/>
      <c r="L446" s="957"/>
      <c r="M446" s="957"/>
      <c r="N446" s="957"/>
      <c r="O446" s="957"/>
      <c r="P446" s="957"/>
      <c r="Q446" s="957"/>
      <c r="R446" s="957"/>
      <c r="S446" s="957"/>
      <c r="T446" s="957"/>
    </row>
    <row r="447" spans="2:20" x14ac:dyDescent="0.35">
      <c r="B447" s="957"/>
      <c r="C447" s="957"/>
      <c r="D447" s="957"/>
      <c r="E447" s="957"/>
      <c r="F447" s="957"/>
      <c r="G447" s="957"/>
      <c r="H447" s="957"/>
      <c r="I447" s="957"/>
      <c r="J447" s="957"/>
      <c r="K447" s="957"/>
      <c r="L447" s="957"/>
      <c r="M447" s="957"/>
      <c r="N447" s="957"/>
      <c r="O447" s="957"/>
      <c r="P447" s="957"/>
      <c r="Q447" s="957"/>
      <c r="R447" s="957"/>
      <c r="S447" s="957"/>
      <c r="T447" s="957"/>
    </row>
    <row r="448" spans="2:20" x14ac:dyDescent="0.35">
      <c r="B448" s="957"/>
      <c r="C448" s="957"/>
      <c r="D448" s="957"/>
      <c r="E448" s="957"/>
      <c r="F448" s="957"/>
      <c r="G448" s="957"/>
      <c r="H448" s="957"/>
      <c r="I448" s="957"/>
      <c r="J448" s="957"/>
      <c r="K448" s="957"/>
      <c r="L448" s="957"/>
      <c r="M448" s="957"/>
      <c r="N448" s="957"/>
      <c r="O448" s="957"/>
      <c r="P448" s="957"/>
      <c r="Q448" s="957"/>
      <c r="R448" s="957"/>
      <c r="S448" s="957"/>
      <c r="T448" s="957"/>
    </row>
    <row r="449" spans="2:20" x14ac:dyDescent="0.35">
      <c r="B449" s="957"/>
      <c r="C449" s="957"/>
      <c r="D449" s="957"/>
      <c r="E449" s="957"/>
      <c r="F449" s="957"/>
      <c r="G449" s="957"/>
      <c r="H449" s="957"/>
      <c r="I449" s="957"/>
      <c r="J449" s="957"/>
      <c r="K449" s="957"/>
      <c r="L449" s="957"/>
      <c r="M449" s="957"/>
      <c r="N449" s="957"/>
      <c r="O449" s="957"/>
      <c r="P449" s="957"/>
      <c r="Q449" s="957"/>
      <c r="R449" s="957"/>
      <c r="S449" s="957"/>
      <c r="T449" s="957"/>
    </row>
    <row r="450" spans="2:20" x14ac:dyDescent="0.35">
      <c r="B450" s="957"/>
      <c r="C450" s="957"/>
      <c r="D450" s="957"/>
      <c r="E450" s="957"/>
      <c r="F450" s="957"/>
      <c r="G450" s="957"/>
      <c r="H450" s="957"/>
      <c r="I450" s="957"/>
      <c r="J450" s="957"/>
      <c r="K450" s="957"/>
      <c r="L450" s="957"/>
      <c r="M450" s="957"/>
      <c r="N450" s="957"/>
      <c r="O450" s="957"/>
      <c r="P450" s="957"/>
      <c r="Q450" s="957"/>
      <c r="R450" s="957"/>
      <c r="S450" s="957"/>
      <c r="T450" s="957"/>
    </row>
    <row r="451" spans="2:20" x14ac:dyDescent="0.35">
      <c r="B451" s="957"/>
      <c r="C451" s="957"/>
      <c r="D451" s="957"/>
      <c r="E451" s="957"/>
      <c r="F451" s="957"/>
      <c r="G451" s="957"/>
      <c r="H451" s="957"/>
      <c r="I451" s="957"/>
      <c r="J451" s="957"/>
      <c r="K451" s="957"/>
      <c r="L451" s="957"/>
      <c r="M451" s="957"/>
      <c r="N451" s="957"/>
      <c r="O451" s="957"/>
      <c r="P451" s="957"/>
      <c r="Q451" s="957"/>
      <c r="R451" s="957"/>
      <c r="S451" s="957"/>
      <c r="T451" s="957"/>
    </row>
    <row r="452" spans="2:20" x14ac:dyDescent="0.35">
      <c r="B452" s="957"/>
      <c r="C452" s="957"/>
      <c r="D452" s="957"/>
      <c r="E452" s="957"/>
      <c r="F452" s="957"/>
      <c r="G452" s="957"/>
      <c r="H452" s="957"/>
      <c r="I452" s="957"/>
      <c r="J452" s="957"/>
      <c r="K452" s="957"/>
      <c r="L452" s="957"/>
      <c r="M452" s="957"/>
      <c r="N452" s="957"/>
      <c r="O452" s="957"/>
      <c r="P452" s="957"/>
      <c r="Q452" s="957"/>
      <c r="R452" s="957"/>
      <c r="S452" s="957"/>
      <c r="T452" s="957"/>
    </row>
    <row r="453" spans="2:20" x14ac:dyDescent="0.35">
      <c r="B453" s="957"/>
      <c r="C453" s="957"/>
      <c r="D453" s="957"/>
      <c r="E453" s="957"/>
      <c r="F453" s="957"/>
      <c r="G453" s="957"/>
      <c r="H453" s="957"/>
      <c r="I453" s="957"/>
      <c r="J453" s="957"/>
      <c r="K453" s="957"/>
      <c r="L453" s="957"/>
      <c r="M453" s="957"/>
      <c r="N453" s="957"/>
      <c r="O453" s="957"/>
      <c r="P453" s="957"/>
      <c r="Q453" s="957"/>
      <c r="R453" s="957"/>
      <c r="S453" s="957"/>
      <c r="T453" s="957"/>
    </row>
    <row r="454" spans="2:20" x14ac:dyDescent="0.35">
      <c r="B454" s="957"/>
      <c r="C454" s="957"/>
      <c r="D454" s="957"/>
      <c r="E454" s="957"/>
      <c r="F454" s="957"/>
      <c r="G454" s="957"/>
      <c r="H454" s="957"/>
      <c r="I454" s="957"/>
      <c r="J454" s="957"/>
      <c r="K454" s="957"/>
      <c r="L454" s="957"/>
      <c r="M454" s="957"/>
      <c r="N454" s="957"/>
      <c r="O454" s="957"/>
      <c r="P454" s="957"/>
      <c r="Q454" s="957"/>
      <c r="R454" s="957"/>
      <c r="S454" s="957"/>
      <c r="T454" s="957"/>
    </row>
    <row r="455" spans="2:20" x14ac:dyDescent="0.35">
      <c r="B455" s="957"/>
      <c r="C455" s="957"/>
      <c r="D455" s="957"/>
      <c r="E455" s="957"/>
      <c r="F455" s="957"/>
      <c r="G455" s="957"/>
      <c r="H455" s="957"/>
      <c r="I455" s="957"/>
      <c r="J455" s="957"/>
      <c r="K455" s="957"/>
      <c r="L455" s="957"/>
      <c r="M455" s="957"/>
      <c r="N455" s="957"/>
      <c r="O455" s="957"/>
      <c r="P455" s="957"/>
      <c r="Q455" s="957"/>
      <c r="R455" s="957"/>
      <c r="S455" s="957"/>
      <c r="T455" s="957"/>
    </row>
    <row r="456" spans="2:20" x14ac:dyDescent="0.35">
      <c r="B456" s="957"/>
      <c r="C456" s="957"/>
      <c r="D456" s="957"/>
      <c r="E456" s="957"/>
      <c r="F456" s="957"/>
      <c r="G456" s="957"/>
      <c r="H456" s="957"/>
      <c r="I456" s="957"/>
      <c r="J456" s="957"/>
      <c r="K456" s="957"/>
      <c r="L456" s="957"/>
      <c r="M456" s="957"/>
      <c r="N456" s="957"/>
      <c r="O456" s="957"/>
      <c r="P456" s="957"/>
      <c r="Q456" s="957"/>
      <c r="R456" s="957"/>
      <c r="S456" s="957"/>
      <c r="T456" s="957"/>
    </row>
    <row r="457" spans="2:20" x14ac:dyDescent="0.35">
      <c r="B457" s="957"/>
      <c r="C457" s="957"/>
      <c r="D457" s="957"/>
      <c r="E457" s="957"/>
      <c r="F457" s="957"/>
      <c r="G457" s="957"/>
      <c r="H457" s="957"/>
      <c r="I457" s="957"/>
      <c r="J457" s="957"/>
      <c r="K457" s="957"/>
      <c r="L457" s="957"/>
      <c r="M457" s="957"/>
      <c r="N457" s="957"/>
      <c r="O457" s="957"/>
      <c r="P457" s="957"/>
      <c r="Q457" s="957"/>
      <c r="R457" s="957"/>
      <c r="S457" s="957"/>
      <c r="T457" s="957"/>
    </row>
    <row r="458" spans="2:20" x14ac:dyDescent="0.35">
      <c r="B458" s="957"/>
      <c r="C458" s="957"/>
      <c r="D458" s="957"/>
      <c r="E458" s="957"/>
      <c r="F458" s="957"/>
      <c r="G458" s="957"/>
      <c r="H458" s="957"/>
      <c r="I458" s="957"/>
      <c r="J458" s="957"/>
      <c r="K458" s="957"/>
      <c r="L458" s="957"/>
      <c r="M458" s="957"/>
      <c r="N458" s="957"/>
      <c r="O458" s="957"/>
      <c r="P458" s="957"/>
      <c r="Q458" s="957"/>
      <c r="R458" s="957"/>
      <c r="S458" s="957"/>
      <c r="T458" s="957"/>
    </row>
    <row r="459" spans="2:20" x14ac:dyDescent="0.35">
      <c r="B459" s="957"/>
      <c r="C459" s="957"/>
      <c r="D459" s="957"/>
      <c r="E459" s="957"/>
      <c r="F459" s="957"/>
      <c r="G459" s="957"/>
      <c r="H459" s="957"/>
      <c r="I459" s="957"/>
      <c r="J459" s="957"/>
      <c r="K459" s="957"/>
      <c r="L459" s="957"/>
      <c r="M459" s="957"/>
      <c r="N459" s="957"/>
      <c r="O459" s="957"/>
      <c r="P459" s="957"/>
      <c r="Q459" s="957"/>
      <c r="R459" s="957"/>
      <c r="S459" s="957"/>
      <c r="T459" s="957"/>
    </row>
    <row r="460" spans="2:20" x14ac:dyDescent="0.35">
      <c r="B460" s="957"/>
      <c r="C460" s="957"/>
      <c r="D460" s="957"/>
      <c r="E460" s="957"/>
      <c r="F460" s="957"/>
      <c r="G460" s="957"/>
      <c r="H460" s="957"/>
      <c r="I460" s="957"/>
      <c r="J460" s="957"/>
      <c r="K460" s="957"/>
      <c r="L460" s="957"/>
      <c r="M460" s="957"/>
      <c r="N460" s="957"/>
      <c r="O460" s="957"/>
      <c r="P460" s="957"/>
      <c r="Q460" s="957"/>
      <c r="R460" s="957"/>
      <c r="S460" s="957"/>
      <c r="T460" s="957"/>
    </row>
    <row r="461" spans="2:20" x14ac:dyDescent="0.35">
      <c r="B461" s="957"/>
      <c r="C461" s="957"/>
      <c r="D461" s="957"/>
      <c r="E461" s="957"/>
      <c r="F461" s="957"/>
      <c r="G461" s="957"/>
      <c r="H461" s="957"/>
      <c r="I461" s="957"/>
      <c r="J461" s="957"/>
      <c r="K461" s="957"/>
      <c r="L461" s="957"/>
      <c r="M461" s="957"/>
      <c r="N461" s="957"/>
      <c r="O461" s="957"/>
      <c r="P461" s="957"/>
      <c r="Q461" s="957"/>
      <c r="R461" s="957"/>
      <c r="S461" s="957"/>
      <c r="T461" s="957"/>
    </row>
    <row r="462" spans="2:20" x14ac:dyDescent="0.35">
      <c r="B462" s="957"/>
      <c r="C462" s="957"/>
      <c r="D462" s="957"/>
      <c r="E462" s="957"/>
      <c r="F462" s="957"/>
      <c r="G462" s="957"/>
      <c r="H462" s="957"/>
      <c r="I462" s="957"/>
      <c r="J462" s="957"/>
      <c r="K462" s="957"/>
      <c r="L462" s="957"/>
      <c r="M462" s="957"/>
      <c r="N462" s="957"/>
      <c r="O462" s="957"/>
      <c r="P462" s="957"/>
      <c r="Q462" s="957"/>
      <c r="R462" s="957"/>
      <c r="S462" s="957"/>
      <c r="T462" s="957"/>
    </row>
    <row r="463" spans="2:20" x14ac:dyDescent="0.35">
      <c r="B463" s="957"/>
      <c r="C463" s="957"/>
      <c r="D463" s="957"/>
      <c r="E463" s="957"/>
      <c r="F463" s="957"/>
      <c r="G463" s="957"/>
      <c r="H463" s="957"/>
      <c r="I463" s="957"/>
      <c r="J463" s="957"/>
      <c r="K463" s="957"/>
      <c r="L463" s="957"/>
      <c r="M463" s="957"/>
      <c r="N463" s="957"/>
      <c r="O463" s="957"/>
      <c r="P463" s="957"/>
      <c r="Q463" s="957"/>
      <c r="R463" s="957"/>
      <c r="S463" s="957"/>
      <c r="T463" s="957"/>
    </row>
    <row r="464" spans="2:20" x14ac:dyDescent="0.35">
      <c r="B464" s="957"/>
      <c r="C464" s="957"/>
      <c r="D464" s="957"/>
      <c r="E464" s="957"/>
      <c r="F464" s="957"/>
      <c r="G464" s="957"/>
      <c r="H464" s="957"/>
      <c r="I464" s="957"/>
      <c r="J464" s="957"/>
      <c r="K464" s="957"/>
      <c r="L464" s="957"/>
      <c r="M464" s="957"/>
      <c r="N464" s="957"/>
      <c r="O464" s="957"/>
      <c r="P464" s="957"/>
      <c r="Q464" s="957"/>
      <c r="R464" s="957"/>
      <c r="S464" s="957"/>
      <c r="T464" s="957"/>
    </row>
    <row r="465" spans="2:20" x14ac:dyDescent="0.35">
      <c r="B465" s="957"/>
      <c r="C465" s="957"/>
      <c r="D465" s="957"/>
      <c r="E465" s="957"/>
      <c r="F465" s="957"/>
      <c r="G465" s="957"/>
      <c r="H465" s="957"/>
      <c r="I465" s="957"/>
      <c r="J465" s="957"/>
      <c r="K465" s="957"/>
      <c r="L465" s="957"/>
      <c r="M465" s="957"/>
      <c r="N465" s="957"/>
      <c r="O465" s="957"/>
      <c r="P465" s="957"/>
      <c r="Q465" s="957"/>
      <c r="R465" s="957"/>
      <c r="S465" s="957"/>
      <c r="T465" s="957"/>
    </row>
    <row r="466" spans="2:20" x14ac:dyDescent="0.35">
      <c r="B466" s="957"/>
      <c r="C466" s="957"/>
      <c r="D466" s="957"/>
      <c r="E466" s="957"/>
      <c r="F466" s="957"/>
      <c r="G466" s="957"/>
      <c r="H466" s="957"/>
      <c r="I466" s="957"/>
      <c r="J466" s="957"/>
      <c r="K466" s="957"/>
      <c r="L466" s="957"/>
      <c r="M466" s="957"/>
      <c r="N466" s="957"/>
      <c r="O466" s="957"/>
      <c r="P466" s="957"/>
      <c r="Q466" s="957"/>
      <c r="R466" s="957"/>
      <c r="S466" s="957"/>
      <c r="T466" s="957"/>
    </row>
    <row r="467" spans="2:20" x14ac:dyDescent="0.35">
      <c r="B467" s="957"/>
      <c r="C467" s="957"/>
      <c r="D467" s="957"/>
      <c r="E467" s="957"/>
      <c r="F467" s="957"/>
      <c r="G467" s="957"/>
      <c r="H467" s="957"/>
      <c r="I467" s="957"/>
      <c r="J467" s="957"/>
      <c r="K467" s="957"/>
      <c r="L467" s="957"/>
      <c r="M467" s="957"/>
      <c r="N467" s="957"/>
      <c r="O467" s="957"/>
      <c r="P467" s="957"/>
      <c r="Q467" s="957"/>
      <c r="R467" s="957"/>
      <c r="S467" s="957"/>
      <c r="T467" s="957"/>
    </row>
    <row r="468" spans="2:20" x14ac:dyDescent="0.35">
      <c r="B468" s="957"/>
      <c r="C468" s="957"/>
      <c r="D468" s="957"/>
      <c r="E468" s="957"/>
      <c r="F468" s="957"/>
      <c r="G468" s="957"/>
      <c r="H468" s="957"/>
      <c r="I468" s="957"/>
      <c r="J468" s="957"/>
      <c r="K468" s="957"/>
      <c r="L468" s="957"/>
      <c r="M468" s="957"/>
      <c r="N468" s="957"/>
      <c r="O468" s="957"/>
      <c r="P468" s="957"/>
      <c r="Q468" s="957"/>
      <c r="R468" s="957"/>
      <c r="S468" s="957"/>
      <c r="T468" s="957"/>
    </row>
    <row r="469" spans="2:20" x14ac:dyDescent="0.35">
      <c r="B469" s="957"/>
      <c r="C469" s="957"/>
      <c r="D469" s="957"/>
      <c r="E469" s="957"/>
      <c r="F469" s="957"/>
      <c r="G469" s="957"/>
      <c r="H469" s="957"/>
      <c r="I469" s="957"/>
      <c r="J469" s="957"/>
      <c r="K469" s="957"/>
      <c r="L469" s="957"/>
      <c r="M469" s="957"/>
      <c r="N469" s="957"/>
      <c r="O469" s="957"/>
      <c r="P469" s="957"/>
      <c r="Q469" s="957"/>
      <c r="R469" s="957"/>
      <c r="S469" s="957"/>
      <c r="T469" s="957"/>
    </row>
    <row r="470" spans="2:20" x14ac:dyDescent="0.35">
      <c r="B470" s="957"/>
      <c r="C470" s="957"/>
      <c r="D470" s="957"/>
      <c r="E470" s="957"/>
      <c r="F470" s="957"/>
      <c r="G470" s="957"/>
      <c r="H470" s="957"/>
      <c r="I470" s="957"/>
      <c r="J470" s="957"/>
      <c r="K470" s="957"/>
      <c r="L470" s="957"/>
      <c r="M470" s="957"/>
      <c r="N470" s="957"/>
      <c r="O470" s="957"/>
      <c r="P470" s="957"/>
      <c r="Q470" s="957"/>
      <c r="R470" s="957"/>
      <c r="S470" s="957"/>
      <c r="T470" s="957"/>
    </row>
    <row r="471" spans="2:20" x14ac:dyDescent="0.35">
      <c r="B471" s="957"/>
      <c r="C471" s="957"/>
      <c r="D471" s="957"/>
      <c r="E471" s="957"/>
      <c r="F471" s="957"/>
      <c r="G471" s="957"/>
      <c r="H471" s="957"/>
      <c r="I471" s="957"/>
      <c r="J471" s="957"/>
      <c r="K471" s="957"/>
      <c r="L471" s="957"/>
      <c r="M471" s="957"/>
      <c r="N471" s="957"/>
      <c r="O471" s="957"/>
      <c r="P471" s="957"/>
      <c r="Q471" s="957"/>
      <c r="R471" s="957"/>
      <c r="S471" s="957"/>
      <c r="T471" s="957"/>
    </row>
    <row r="472" spans="2:20" x14ac:dyDescent="0.35">
      <c r="B472" s="957"/>
      <c r="C472" s="957"/>
      <c r="D472" s="957"/>
      <c r="E472" s="957"/>
      <c r="F472" s="957"/>
      <c r="G472" s="957"/>
      <c r="H472" s="957"/>
      <c r="I472" s="957"/>
      <c r="J472" s="957"/>
      <c r="K472" s="957"/>
      <c r="L472" s="957"/>
      <c r="M472" s="957"/>
      <c r="N472" s="957"/>
      <c r="O472" s="957"/>
      <c r="P472" s="957"/>
      <c r="Q472" s="957"/>
      <c r="R472" s="957"/>
      <c r="S472" s="957"/>
      <c r="T472" s="957"/>
    </row>
    <row r="473" spans="2:20" x14ac:dyDescent="0.35">
      <c r="B473" s="957"/>
      <c r="C473" s="957"/>
      <c r="D473" s="957"/>
      <c r="E473" s="957"/>
      <c r="F473" s="957"/>
      <c r="G473" s="957"/>
      <c r="H473" s="957"/>
      <c r="I473" s="957"/>
      <c r="J473" s="957"/>
      <c r="K473" s="957"/>
      <c r="L473" s="957"/>
      <c r="M473" s="957"/>
      <c r="N473" s="957"/>
      <c r="O473" s="957"/>
      <c r="P473" s="957"/>
      <c r="Q473" s="957"/>
      <c r="R473" s="957"/>
      <c r="S473" s="957"/>
      <c r="T473" s="957"/>
    </row>
    <row r="474" spans="2:20" x14ac:dyDescent="0.35">
      <c r="B474" s="957"/>
      <c r="C474" s="957"/>
      <c r="D474" s="957"/>
      <c r="E474" s="957"/>
      <c r="F474" s="957"/>
      <c r="G474" s="957"/>
      <c r="H474" s="957"/>
      <c r="I474" s="957"/>
      <c r="J474" s="957"/>
      <c r="K474" s="957"/>
      <c r="L474" s="957"/>
      <c r="M474" s="957"/>
      <c r="N474" s="957"/>
      <c r="O474" s="957"/>
      <c r="P474" s="957"/>
      <c r="Q474" s="957"/>
      <c r="R474" s="957"/>
      <c r="S474" s="957"/>
      <c r="T474" s="957"/>
    </row>
    <row r="475" spans="2:20" x14ac:dyDescent="0.35">
      <c r="B475" s="957"/>
      <c r="C475" s="957"/>
      <c r="D475" s="957"/>
      <c r="E475" s="957"/>
      <c r="F475" s="957"/>
      <c r="G475" s="957"/>
      <c r="H475" s="957"/>
      <c r="I475" s="957"/>
      <c r="J475" s="957"/>
      <c r="K475" s="957"/>
      <c r="L475" s="957"/>
      <c r="M475" s="957"/>
      <c r="N475" s="957"/>
      <c r="O475" s="957"/>
      <c r="P475" s="957"/>
      <c r="Q475" s="957"/>
      <c r="R475" s="957"/>
      <c r="S475" s="957"/>
      <c r="T475" s="957"/>
    </row>
    <row r="476" spans="2:20" x14ac:dyDescent="0.35">
      <c r="B476" s="957"/>
      <c r="C476" s="957"/>
      <c r="D476" s="957"/>
      <c r="E476" s="957"/>
      <c r="F476" s="957"/>
      <c r="G476" s="957"/>
      <c r="H476" s="957"/>
      <c r="I476" s="957"/>
      <c r="J476" s="957"/>
      <c r="K476" s="957"/>
      <c r="L476" s="957"/>
      <c r="M476" s="957"/>
      <c r="N476" s="957"/>
      <c r="O476" s="957"/>
      <c r="P476" s="957"/>
      <c r="Q476" s="957"/>
      <c r="R476" s="957"/>
      <c r="S476" s="957"/>
      <c r="T476" s="957"/>
    </row>
    <row r="477" spans="2:20" x14ac:dyDescent="0.35">
      <c r="B477" s="957"/>
      <c r="C477" s="957"/>
      <c r="D477" s="957"/>
      <c r="E477" s="957"/>
      <c r="F477" s="957"/>
      <c r="G477" s="957"/>
      <c r="H477" s="957"/>
      <c r="I477" s="957"/>
      <c r="J477" s="957"/>
      <c r="K477" s="957"/>
      <c r="L477" s="957"/>
      <c r="M477" s="957"/>
      <c r="N477" s="957"/>
      <c r="O477" s="957"/>
      <c r="P477" s="957"/>
      <c r="Q477" s="957"/>
      <c r="R477" s="957"/>
      <c r="S477" s="957"/>
      <c r="T477" s="957"/>
    </row>
    <row r="478" spans="2:20" x14ac:dyDescent="0.35">
      <c r="B478" s="957"/>
      <c r="C478" s="957"/>
      <c r="D478" s="957"/>
      <c r="E478" s="957"/>
      <c r="F478" s="957"/>
      <c r="G478" s="957"/>
      <c r="H478" s="957"/>
      <c r="I478" s="957"/>
      <c r="J478" s="957"/>
      <c r="K478" s="957"/>
      <c r="L478" s="957"/>
      <c r="M478" s="957"/>
      <c r="N478" s="957"/>
      <c r="O478" s="957"/>
      <c r="P478" s="957"/>
      <c r="Q478" s="957"/>
      <c r="R478" s="957"/>
      <c r="S478" s="957"/>
      <c r="T478" s="957"/>
    </row>
    <row r="479" spans="2:20" x14ac:dyDescent="0.35">
      <c r="B479" s="957"/>
      <c r="C479" s="957"/>
      <c r="D479" s="957"/>
      <c r="E479" s="957"/>
      <c r="F479" s="957"/>
      <c r="G479" s="957"/>
      <c r="H479" s="957"/>
      <c r="I479" s="957"/>
      <c r="J479" s="957"/>
      <c r="K479" s="957"/>
      <c r="L479" s="957"/>
      <c r="M479" s="957"/>
      <c r="N479" s="957"/>
      <c r="O479" s="957"/>
      <c r="P479" s="957"/>
      <c r="Q479" s="957"/>
      <c r="R479" s="957"/>
      <c r="S479" s="957"/>
      <c r="T479" s="957"/>
    </row>
    <row r="480" spans="2:20" x14ac:dyDescent="0.35">
      <c r="B480" s="957"/>
      <c r="C480" s="957"/>
      <c r="D480" s="957"/>
      <c r="E480" s="957"/>
      <c r="F480" s="957"/>
      <c r="G480" s="957"/>
      <c r="H480" s="957"/>
      <c r="I480" s="957"/>
      <c r="J480" s="957"/>
      <c r="K480" s="957"/>
      <c r="L480" s="957"/>
      <c r="M480" s="957"/>
      <c r="N480" s="957"/>
      <c r="O480" s="957"/>
      <c r="P480" s="957"/>
      <c r="Q480" s="957"/>
      <c r="R480" s="957"/>
      <c r="S480" s="957"/>
      <c r="T480" s="957"/>
    </row>
    <row r="481" spans="2:20" x14ac:dyDescent="0.35">
      <c r="B481" s="957"/>
      <c r="C481" s="957"/>
      <c r="D481" s="957"/>
      <c r="E481" s="957"/>
      <c r="F481" s="957"/>
      <c r="G481" s="957"/>
      <c r="H481" s="957"/>
      <c r="I481" s="957"/>
      <c r="J481" s="957"/>
      <c r="K481" s="957"/>
      <c r="L481" s="957"/>
      <c r="M481" s="957"/>
      <c r="N481" s="957"/>
      <c r="O481" s="957"/>
      <c r="P481" s="957"/>
      <c r="Q481" s="957"/>
      <c r="R481" s="957"/>
      <c r="S481" s="957"/>
      <c r="T481" s="957"/>
    </row>
    <row r="482" spans="2:20" x14ac:dyDescent="0.35">
      <c r="B482" s="957"/>
      <c r="C482" s="957"/>
      <c r="D482" s="957"/>
      <c r="E482" s="957"/>
      <c r="F482" s="957"/>
      <c r="G482" s="957"/>
      <c r="H482" s="957"/>
      <c r="I482" s="957"/>
      <c r="J482" s="957"/>
      <c r="K482" s="957"/>
      <c r="L482" s="957"/>
      <c r="M482" s="957"/>
      <c r="N482" s="957"/>
      <c r="O482" s="957"/>
      <c r="P482" s="957"/>
      <c r="Q482" s="957"/>
      <c r="R482" s="957"/>
      <c r="S482" s="957"/>
      <c r="T482" s="957"/>
    </row>
    <row r="483" spans="2:20" x14ac:dyDescent="0.35">
      <c r="B483" s="957"/>
      <c r="C483" s="957"/>
      <c r="D483" s="957"/>
      <c r="E483" s="957"/>
      <c r="F483" s="957"/>
      <c r="G483" s="957"/>
      <c r="H483" s="957"/>
      <c r="I483" s="957"/>
      <c r="J483" s="957"/>
      <c r="K483" s="957"/>
      <c r="L483" s="957"/>
      <c r="M483" s="957"/>
      <c r="N483" s="957"/>
      <c r="O483" s="957"/>
      <c r="P483" s="957"/>
      <c r="Q483" s="957"/>
      <c r="R483" s="957"/>
      <c r="S483" s="957"/>
      <c r="T483" s="957"/>
    </row>
    <row r="484" spans="2:20" x14ac:dyDescent="0.35">
      <c r="B484" s="957"/>
      <c r="C484" s="957"/>
      <c r="D484" s="957"/>
      <c r="E484" s="957"/>
      <c r="F484" s="957"/>
      <c r="G484" s="957"/>
      <c r="H484" s="957"/>
      <c r="I484" s="957"/>
      <c r="J484" s="957"/>
      <c r="K484" s="957"/>
      <c r="L484" s="957"/>
      <c r="M484" s="957"/>
      <c r="N484" s="957"/>
      <c r="O484" s="957"/>
      <c r="P484" s="957"/>
      <c r="Q484" s="957"/>
      <c r="R484" s="957"/>
      <c r="S484" s="957"/>
      <c r="T484" s="957"/>
    </row>
    <row r="485" spans="2:20" x14ac:dyDescent="0.35">
      <c r="B485" s="957"/>
      <c r="C485" s="957"/>
      <c r="D485" s="957"/>
      <c r="E485" s="957"/>
      <c r="F485" s="957"/>
      <c r="G485" s="957"/>
      <c r="H485" s="957"/>
      <c r="I485" s="957"/>
      <c r="J485" s="957"/>
      <c r="K485" s="957"/>
      <c r="L485" s="957"/>
      <c r="M485" s="957"/>
      <c r="N485" s="957"/>
      <c r="O485" s="957"/>
      <c r="P485" s="957"/>
      <c r="Q485" s="957"/>
      <c r="R485" s="957"/>
      <c r="S485" s="957"/>
      <c r="T485" s="957"/>
    </row>
    <row r="486" spans="2:20" x14ac:dyDescent="0.35">
      <c r="B486" s="957"/>
      <c r="C486" s="957"/>
      <c r="D486" s="957"/>
      <c r="E486" s="957"/>
      <c r="F486" s="957"/>
      <c r="G486" s="957"/>
      <c r="H486" s="957"/>
      <c r="I486" s="957"/>
      <c r="J486" s="957"/>
      <c r="K486" s="957"/>
      <c r="L486" s="957"/>
      <c r="M486" s="957"/>
      <c r="N486" s="957"/>
      <c r="O486" s="957"/>
      <c r="P486" s="957"/>
      <c r="Q486" s="957"/>
      <c r="R486" s="957"/>
      <c r="S486" s="957"/>
      <c r="T486" s="957"/>
    </row>
    <row r="487" spans="2:20" x14ac:dyDescent="0.35">
      <c r="B487" s="957"/>
      <c r="C487" s="957"/>
      <c r="D487" s="957"/>
      <c r="E487" s="957"/>
      <c r="F487" s="957"/>
      <c r="G487" s="957"/>
      <c r="H487" s="957"/>
      <c r="I487" s="957"/>
      <c r="J487" s="957"/>
      <c r="K487" s="957"/>
      <c r="L487" s="957"/>
      <c r="M487" s="957"/>
      <c r="N487" s="957"/>
      <c r="O487" s="957"/>
      <c r="P487" s="957"/>
      <c r="Q487" s="957"/>
      <c r="R487" s="957"/>
      <c r="S487" s="957"/>
      <c r="T487" s="957"/>
    </row>
    <row r="488" spans="2:20" x14ac:dyDescent="0.35">
      <c r="B488" s="957"/>
      <c r="C488" s="957"/>
      <c r="D488" s="957"/>
      <c r="E488" s="957"/>
      <c r="F488" s="957"/>
      <c r="G488" s="957"/>
      <c r="H488" s="957"/>
      <c r="I488" s="957"/>
      <c r="J488" s="957"/>
      <c r="K488" s="957"/>
      <c r="L488" s="957"/>
      <c r="M488" s="957"/>
      <c r="N488" s="957"/>
      <c r="O488" s="957"/>
      <c r="P488" s="957"/>
      <c r="Q488" s="957"/>
      <c r="R488" s="957"/>
      <c r="S488" s="957"/>
      <c r="T488" s="957"/>
    </row>
    <row r="489" spans="2:20" x14ac:dyDescent="0.35">
      <c r="B489" s="957"/>
      <c r="C489" s="957"/>
      <c r="D489" s="957"/>
      <c r="E489" s="957"/>
      <c r="F489" s="957"/>
      <c r="G489" s="957"/>
      <c r="H489" s="957"/>
      <c r="I489" s="957"/>
      <c r="J489" s="957"/>
      <c r="K489" s="957"/>
      <c r="L489" s="957"/>
      <c r="M489" s="957"/>
      <c r="N489" s="957"/>
      <c r="O489" s="957"/>
      <c r="P489" s="957"/>
      <c r="Q489" s="957"/>
      <c r="R489" s="957"/>
      <c r="S489" s="957"/>
      <c r="T489" s="957"/>
    </row>
    <row r="490" spans="2:20" x14ac:dyDescent="0.35">
      <c r="B490" s="957"/>
      <c r="C490" s="957"/>
      <c r="D490" s="957"/>
      <c r="E490" s="957"/>
      <c r="F490" s="957"/>
      <c r="G490" s="957"/>
      <c r="H490" s="957"/>
      <c r="I490" s="957"/>
      <c r="J490" s="957"/>
      <c r="K490" s="957"/>
      <c r="L490" s="957"/>
      <c r="M490" s="957"/>
      <c r="N490" s="957"/>
      <c r="O490" s="957"/>
      <c r="P490" s="957"/>
      <c r="Q490" s="957"/>
      <c r="R490" s="957"/>
      <c r="S490" s="957"/>
      <c r="T490" s="957"/>
    </row>
    <row r="491" spans="2:20" x14ac:dyDescent="0.35">
      <c r="B491" s="957"/>
      <c r="C491" s="957"/>
      <c r="D491" s="957"/>
      <c r="E491" s="957"/>
      <c r="F491" s="957"/>
      <c r="G491" s="957"/>
      <c r="H491" s="957"/>
      <c r="I491" s="957"/>
      <c r="J491" s="957"/>
      <c r="K491" s="957"/>
      <c r="L491" s="957"/>
      <c r="M491" s="957"/>
      <c r="N491" s="957"/>
      <c r="O491" s="957"/>
      <c r="P491" s="957"/>
      <c r="Q491" s="957"/>
      <c r="R491" s="957"/>
      <c r="S491" s="957"/>
      <c r="T491" s="957"/>
    </row>
    <row r="492" spans="2:20" x14ac:dyDescent="0.35">
      <c r="B492" s="957"/>
      <c r="C492" s="957"/>
      <c r="D492" s="957"/>
      <c r="E492" s="957"/>
      <c r="F492" s="957"/>
      <c r="G492" s="957"/>
      <c r="H492" s="957"/>
      <c r="I492" s="957"/>
      <c r="J492" s="957"/>
      <c r="K492" s="957"/>
      <c r="L492" s="957"/>
      <c r="M492" s="957"/>
      <c r="N492" s="957"/>
      <c r="O492" s="957"/>
      <c r="P492" s="957"/>
      <c r="Q492" s="957"/>
      <c r="R492" s="957"/>
      <c r="S492" s="957"/>
      <c r="T492" s="957"/>
    </row>
    <row r="493" spans="2:20" x14ac:dyDescent="0.35">
      <c r="B493" s="957"/>
      <c r="C493" s="957"/>
      <c r="D493" s="957"/>
      <c r="E493" s="957"/>
      <c r="F493" s="957"/>
      <c r="G493" s="957"/>
      <c r="H493" s="957"/>
      <c r="I493" s="957"/>
      <c r="J493" s="957"/>
      <c r="K493" s="957"/>
      <c r="L493" s="957"/>
      <c r="M493" s="957"/>
      <c r="N493" s="957"/>
      <c r="O493" s="957"/>
      <c r="P493" s="957"/>
      <c r="Q493" s="957"/>
      <c r="R493" s="957"/>
      <c r="S493" s="957"/>
      <c r="T493" s="957"/>
    </row>
    <row r="494" spans="2:20" x14ac:dyDescent="0.35">
      <c r="B494" s="957"/>
      <c r="C494" s="957"/>
      <c r="D494" s="957"/>
      <c r="E494" s="957"/>
      <c r="F494" s="957"/>
      <c r="G494" s="957"/>
      <c r="H494" s="957"/>
      <c r="I494" s="957"/>
      <c r="J494" s="957"/>
      <c r="K494" s="957"/>
      <c r="L494" s="957"/>
      <c r="M494" s="957"/>
      <c r="N494" s="957"/>
      <c r="O494" s="957"/>
      <c r="P494" s="957"/>
      <c r="Q494" s="957"/>
      <c r="R494" s="957"/>
      <c r="S494" s="957"/>
      <c r="T494" s="957"/>
    </row>
    <row r="495" spans="2:20" x14ac:dyDescent="0.35">
      <c r="B495" s="957"/>
      <c r="C495" s="957"/>
      <c r="D495" s="957"/>
      <c r="E495" s="957"/>
      <c r="F495" s="957"/>
      <c r="G495" s="957"/>
      <c r="H495" s="957"/>
      <c r="I495" s="957"/>
      <c r="J495" s="957"/>
      <c r="K495" s="957"/>
      <c r="L495" s="957"/>
      <c r="M495" s="957"/>
      <c r="N495" s="957"/>
      <c r="O495" s="957"/>
      <c r="P495" s="957"/>
      <c r="Q495" s="957"/>
      <c r="R495" s="957"/>
      <c r="S495" s="957"/>
      <c r="T495" s="957"/>
    </row>
    <row r="496" spans="2:20" x14ac:dyDescent="0.35">
      <c r="B496" s="957"/>
      <c r="C496" s="957"/>
      <c r="D496" s="957"/>
      <c r="E496" s="957"/>
      <c r="F496" s="957"/>
      <c r="G496" s="957"/>
      <c r="H496" s="957"/>
      <c r="I496" s="957"/>
      <c r="J496" s="957"/>
      <c r="K496" s="957"/>
      <c r="L496" s="957"/>
      <c r="M496" s="957"/>
      <c r="N496" s="957"/>
      <c r="O496" s="957"/>
      <c r="P496" s="957"/>
      <c r="Q496" s="957"/>
      <c r="R496" s="957"/>
      <c r="S496" s="957"/>
      <c r="T496" s="957"/>
    </row>
    <row r="497" spans="2:20" x14ac:dyDescent="0.35">
      <c r="B497" s="957"/>
      <c r="C497" s="957"/>
      <c r="D497" s="957"/>
      <c r="E497" s="957"/>
      <c r="F497" s="957"/>
      <c r="G497" s="957"/>
      <c r="H497" s="957"/>
      <c r="I497" s="957"/>
      <c r="J497" s="957"/>
      <c r="K497" s="957"/>
      <c r="L497" s="957"/>
      <c r="M497" s="957"/>
      <c r="N497" s="957"/>
      <c r="O497" s="957"/>
      <c r="P497" s="957"/>
      <c r="Q497" s="957"/>
      <c r="R497" s="957"/>
      <c r="S497" s="957"/>
      <c r="T497" s="957"/>
    </row>
    <row r="498" spans="2:20" x14ac:dyDescent="0.35">
      <c r="B498" s="957"/>
      <c r="C498" s="957"/>
      <c r="D498" s="957"/>
      <c r="E498" s="957"/>
      <c r="F498" s="957"/>
      <c r="G498" s="957"/>
      <c r="H498" s="957"/>
      <c r="I498" s="957"/>
      <c r="J498" s="957"/>
      <c r="K498" s="957"/>
      <c r="L498" s="957"/>
      <c r="M498" s="957"/>
      <c r="N498" s="957"/>
      <c r="O498" s="957"/>
      <c r="P498" s="957"/>
      <c r="Q498" s="957"/>
      <c r="R498" s="957"/>
      <c r="S498" s="957"/>
      <c r="T498" s="957"/>
    </row>
    <row r="499" spans="2:20" x14ac:dyDescent="0.35">
      <c r="B499" s="957"/>
      <c r="C499" s="957"/>
      <c r="D499" s="957"/>
      <c r="E499" s="957"/>
      <c r="F499" s="957"/>
      <c r="G499" s="957"/>
      <c r="H499" s="957"/>
      <c r="I499" s="957"/>
      <c r="J499" s="957"/>
      <c r="K499" s="957"/>
      <c r="L499" s="957"/>
      <c r="M499" s="957"/>
      <c r="N499" s="957"/>
      <c r="O499" s="957"/>
      <c r="P499" s="957"/>
      <c r="Q499" s="957"/>
      <c r="R499" s="957"/>
      <c r="S499" s="957"/>
      <c r="T499" s="957"/>
    </row>
    <row r="500" spans="2:20" x14ac:dyDescent="0.35">
      <c r="B500" s="957"/>
      <c r="C500" s="957"/>
      <c r="D500" s="957"/>
      <c r="E500" s="957"/>
      <c r="F500" s="957"/>
      <c r="G500" s="957"/>
      <c r="H500" s="957"/>
      <c r="I500" s="957"/>
      <c r="J500" s="957"/>
      <c r="K500" s="957"/>
      <c r="L500" s="957"/>
      <c r="M500" s="957"/>
      <c r="N500" s="957"/>
      <c r="O500" s="957"/>
      <c r="P500" s="957"/>
      <c r="Q500" s="957"/>
      <c r="R500" s="957"/>
      <c r="S500" s="957"/>
      <c r="T500" s="957"/>
    </row>
    <row r="501" spans="2:20" x14ac:dyDescent="0.35">
      <c r="B501" s="957"/>
      <c r="C501" s="957"/>
      <c r="D501" s="957"/>
      <c r="E501" s="957"/>
      <c r="F501" s="957"/>
      <c r="G501" s="957"/>
      <c r="H501" s="957"/>
      <c r="I501" s="957"/>
      <c r="J501" s="957"/>
      <c r="K501" s="957"/>
      <c r="L501" s="957"/>
      <c r="M501" s="957"/>
      <c r="N501" s="957"/>
      <c r="O501" s="957"/>
      <c r="P501" s="957"/>
      <c r="Q501" s="957"/>
      <c r="R501" s="957"/>
      <c r="S501" s="957"/>
      <c r="T501" s="957"/>
    </row>
    <row r="502" spans="2:20" x14ac:dyDescent="0.35">
      <c r="B502" s="957"/>
      <c r="C502" s="957"/>
      <c r="D502" s="957"/>
      <c r="E502" s="957"/>
      <c r="F502" s="957"/>
      <c r="G502" s="957"/>
      <c r="H502" s="957"/>
      <c r="I502" s="957"/>
      <c r="J502" s="957"/>
      <c r="K502" s="957"/>
      <c r="L502" s="957"/>
      <c r="M502" s="957"/>
      <c r="N502" s="957"/>
      <c r="O502" s="957"/>
      <c r="P502" s="957"/>
      <c r="Q502" s="957"/>
      <c r="R502" s="957"/>
      <c r="S502" s="957"/>
      <c r="T502" s="957"/>
    </row>
    <row r="503" spans="2:20" x14ac:dyDescent="0.35">
      <c r="B503" s="957"/>
      <c r="C503" s="957"/>
      <c r="D503" s="957"/>
      <c r="E503" s="957"/>
      <c r="F503" s="957"/>
      <c r="G503" s="957"/>
      <c r="H503" s="957"/>
      <c r="I503" s="957"/>
      <c r="J503" s="957"/>
      <c r="K503" s="957"/>
      <c r="L503" s="957"/>
      <c r="M503" s="957"/>
      <c r="N503" s="957"/>
      <c r="O503" s="957"/>
      <c r="P503" s="957"/>
      <c r="Q503" s="957"/>
      <c r="R503" s="957"/>
      <c r="S503" s="957"/>
      <c r="T503" s="957"/>
    </row>
    <row r="504" spans="2:20" x14ac:dyDescent="0.35">
      <c r="B504" s="957"/>
      <c r="C504" s="957"/>
      <c r="D504" s="957"/>
      <c r="E504" s="957"/>
      <c r="F504" s="957"/>
      <c r="G504" s="957"/>
      <c r="H504" s="957"/>
      <c r="I504" s="957"/>
      <c r="J504" s="957"/>
      <c r="K504" s="957"/>
      <c r="L504" s="957"/>
      <c r="M504" s="957"/>
      <c r="N504" s="957"/>
      <c r="O504" s="957"/>
      <c r="P504" s="957"/>
      <c r="Q504" s="957"/>
      <c r="R504" s="957"/>
      <c r="S504" s="957"/>
      <c r="T504" s="957"/>
    </row>
    <row r="505" spans="2:20" x14ac:dyDescent="0.35">
      <c r="B505" s="957"/>
      <c r="C505" s="957"/>
      <c r="D505" s="957"/>
      <c r="E505" s="957"/>
      <c r="F505" s="957"/>
      <c r="G505" s="957"/>
      <c r="H505" s="957"/>
      <c r="I505" s="957"/>
      <c r="J505" s="957"/>
      <c r="K505" s="957"/>
      <c r="L505" s="957"/>
      <c r="M505" s="957"/>
      <c r="N505" s="957"/>
      <c r="O505" s="957"/>
      <c r="P505" s="957"/>
      <c r="Q505" s="957"/>
      <c r="R505" s="957"/>
      <c r="S505" s="957"/>
      <c r="T505" s="957"/>
    </row>
    <row r="506" spans="2:20" x14ac:dyDescent="0.35">
      <c r="B506" s="957"/>
      <c r="C506" s="957"/>
      <c r="D506" s="957"/>
      <c r="E506" s="957"/>
      <c r="F506" s="957"/>
      <c r="G506" s="957"/>
      <c r="H506" s="957"/>
      <c r="I506" s="957"/>
      <c r="J506" s="957"/>
      <c r="K506" s="957"/>
      <c r="L506" s="957"/>
      <c r="M506" s="957"/>
      <c r="N506" s="957"/>
      <c r="O506" s="957"/>
      <c r="P506" s="957"/>
      <c r="Q506" s="957"/>
      <c r="R506" s="957"/>
      <c r="S506" s="957"/>
      <c r="T506" s="957"/>
    </row>
    <row r="507" spans="2:20" x14ac:dyDescent="0.35">
      <c r="B507" s="957"/>
      <c r="C507" s="957"/>
      <c r="D507" s="957"/>
      <c r="E507" s="957"/>
      <c r="F507" s="957"/>
      <c r="G507" s="957"/>
      <c r="H507" s="957"/>
      <c r="I507" s="957"/>
      <c r="J507" s="957"/>
      <c r="K507" s="957"/>
      <c r="L507" s="957"/>
      <c r="M507" s="957"/>
      <c r="N507" s="957"/>
      <c r="O507" s="957"/>
      <c r="P507" s="957"/>
      <c r="Q507" s="957"/>
      <c r="R507" s="957"/>
      <c r="S507" s="957"/>
      <c r="T507" s="957"/>
    </row>
    <row r="508" spans="2:20" x14ac:dyDescent="0.35">
      <c r="B508" s="957"/>
      <c r="C508" s="957"/>
      <c r="D508" s="957"/>
      <c r="E508" s="957"/>
      <c r="F508" s="957"/>
      <c r="G508" s="957"/>
      <c r="H508" s="957"/>
      <c r="I508" s="957"/>
      <c r="J508" s="957"/>
      <c r="K508" s="957"/>
      <c r="L508" s="957"/>
      <c r="M508" s="957"/>
      <c r="N508" s="957"/>
      <c r="O508" s="957"/>
      <c r="P508" s="957"/>
      <c r="Q508" s="957"/>
      <c r="R508" s="957"/>
      <c r="S508" s="957"/>
      <c r="T508" s="957"/>
    </row>
    <row r="509" spans="2:20" x14ac:dyDescent="0.35">
      <c r="B509" s="957"/>
      <c r="C509" s="957"/>
      <c r="D509" s="957"/>
      <c r="E509" s="957"/>
      <c r="F509" s="957"/>
      <c r="G509" s="957"/>
      <c r="H509" s="957"/>
      <c r="I509" s="957"/>
      <c r="J509" s="957"/>
      <c r="K509" s="957"/>
      <c r="L509" s="957"/>
      <c r="M509" s="957"/>
      <c r="N509" s="957"/>
      <c r="O509" s="957"/>
      <c r="P509" s="957"/>
      <c r="Q509" s="957"/>
      <c r="R509" s="957"/>
      <c r="S509" s="957"/>
      <c r="T509" s="957"/>
    </row>
    <row r="510" spans="2:20" x14ac:dyDescent="0.35">
      <c r="B510" s="957"/>
      <c r="C510" s="957"/>
      <c r="D510" s="957"/>
      <c r="E510" s="957"/>
      <c r="F510" s="957"/>
      <c r="G510" s="957"/>
      <c r="H510" s="957"/>
      <c r="I510" s="957"/>
      <c r="J510" s="957"/>
      <c r="K510" s="957"/>
      <c r="L510" s="957"/>
      <c r="M510" s="957"/>
      <c r="N510" s="957"/>
      <c r="O510" s="957"/>
      <c r="P510" s="957"/>
      <c r="Q510" s="957"/>
      <c r="R510" s="957"/>
      <c r="S510" s="957"/>
      <c r="T510" s="957"/>
    </row>
    <row r="511" spans="2:20" x14ac:dyDescent="0.35">
      <c r="B511" s="957"/>
      <c r="C511" s="957"/>
      <c r="D511" s="957"/>
      <c r="E511" s="957"/>
      <c r="F511" s="957"/>
      <c r="G511" s="957"/>
      <c r="H511" s="957"/>
      <c r="I511" s="957"/>
      <c r="J511" s="957"/>
      <c r="K511" s="957"/>
      <c r="L511" s="957"/>
      <c r="M511" s="957"/>
      <c r="N511" s="957"/>
      <c r="O511" s="957"/>
      <c r="P511" s="957"/>
      <c r="Q511" s="957"/>
      <c r="R511" s="957"/>
      <c r="S511" s="957"/>
      <c r="T511" s="957"/>
    </row>
    <row r="512" spans="2:20" x14ac:dyDescent="0.35">
      <c r="B512" s="957"/>
      <c r="C512" s="957"/>
      <c r="D512" s="957"/>
      <c r="E512" s="957"/>
      <c r="F512" s="957"/>
      <c r="G512" s="957"/>
      <c r="H512" s="957"/>
      <c r="I512" s="957"/>
      <c r="J512" s="957"/>
      <c r="K512" s="957"/>
      <c r="L512" s="957"/>
      <c r="M512" s="957"/>
      <c r="N512" s="957"/>
      <c r="O512" s="957"/>
      <c r="P512" s="957"/>
      <c r="Q512" s="957"/>
      <c r="R512" s="957"/>
      <c r="S512" s="957"/>
      <c r="T512" s="957"/>
    </row>
    <row r="513" spans="2:20" x14ac:dyDescent="0.35">
      <c r="B513" s="957"/>
      <c r="C513" s="957"/>
      <c r="D513" s="957"/>
      <c r="E513" s="957"/>
      <c r="F513" s="957"/>
      <c r="G513" s="957"/>
      <c r="H513" s="957"/>
      <c r="I513" s="957"/>
      <c r="J513" s="957"/>
      <c r="K513" s="957"/>
      <c r="L513" s="957"/>
      <c r="M513" s="957"/>
      <c r="N513" s="957"/>
      <c r="O513" s="957"/>
      <c r="P513" s="957"/>
      <c r="Q513" s="957"/>
      <c r="R513" s="957"/>
      <c r="S513" s="957"/>
      <c r="T513" s="957"/>
    </row>
    <row r="514" spans="2:20" x14ac:dyDescent="0.35">
      <c r="B514" s="957"/>
      <c r="C514" s="957"/>
      <c r="D514" s="957"/>
      <c r="E514" s="957"/>
      <c r="F514" s="957"/>
      <c r="G514" s="957"/>
      <c r="H514" s="957"/>
      <c r="I514" s="957"/>
      <c r="J514" s="957"/>
      <c r="K514" s="957"/>
      <c r="L514" s="957"/>
      <c r="M514" s="957"/>
      <c r="N514" s="957"/>
      <c r="O514" s="957"/>
      <c r="P514" s="957"/>
      <c r="Q514" s="957"/>
      <c r="R514" s="957"/>
      <c r="S514" s="957"/>
      <c r="T514" s="957"/>
    </row>
    <row r="515" spans="2:20" x14ac:dyDescent="0.35">
      <c r="B515" s="957"/>
      <c r="C515" s="957"/>
      <c r="D515" s="957"/>
      <c r="E515" s="957"/>
      <c r="F515" s="957"/>
      <c r="G515" s="957"/>
      <c r="H515" s="957"/>
      <c r="I515" s="957"/>
      <c r="J515" s="957"/>
      <c r="K515" s="957"/>
      <c r="L515" s="957"/>
      <c r="M515" s="957"/>
      <c r="N515" s="957"/>
      <c r="O515" s="957"/>
      <c r="P515" s="957"/>
      <c r="Q515" s="957"/>
      <c r="R515" s="957"/>
      <c r="S515" s="957"/>
      <c r="T515" s="957"/>
    </row>
    <row r="516" spans="2:20" x14ac:dyDescent="0.35">
      <c r="B516" s="957"/>
      <c r="C516" s="957"/>
      <c r="D516" s="957"/>
      <c r="E516" s="957"/>
      <c r="F516" s="957"/>
      <c r="G516" s="957"/>
      <c r="H516" s="957"/>
      <c r="I516" s="957"/>
      <c r="J516" s="957"/>
      <c r="K516" s="957"/>
      <c r="L516" s="957"/>
      <c r="M516" s="957"/>
      <c r="N516" s="957"/>
      <c r="O516" s="957"/>
      <c r="P516" s="957"/>
      <c r="Q516" s="957"/>
      <c r="R516" s="957"/>
      <c r="S516" s="957"/>
      <c r="T516" s="957"/>
    </row>
    <row r="517" spans="2:20" x14ac:dyDescent="0.35">
      <c r="B517" s="957"/>
      <c r="C517" s="957"/>
      <c r="D517" s="957"/>
      <c r="E517" s="957"/>
      <c r="F517" s="957"/>
      <c r="G517" s="957"/>
      <c r="H517" s="957"/>
      <c r="I517" s="957"/>
      <c r="J517" s="957"/>
      <c r="K517" s="957"/>
      <c r="L517" s="957"/>
      <c r="M517" s="957"/>
      <c r="N517" s="957"/>
      <c r="O517" s="957"/>
      <c r="P517" s="957"/>
      <c r="Q517" s="957"/>
      <c r="R517" s="957"/>
      <c r="S517" s="957"/>
      <c r="T517" s="957"/>
    </row>
    <row r="518" spans="2:20" x14ac:dyDescent="0.35">
      <c r="B518" s="957"/>
      <c r="C518" s="957"/>
      <c r="D518" s="957"/>
      <c r="E518" s="957"/>
      <c r="F518" s="957"/>
      <c r="G518" s="957"/>
      <c r="H518" s="957"/>
      <c r="I518" s="957"/>
      <c r="J518" s="957"/>
      <c r="K518" s="957"/>
      <c r="L518" s="957"/>
      <c r="M518" s="957"/>
      <c r="N518" s="957"/>
      <c r="O518" s="957"/>
      <c r="P518" s="957"/>
      <c r="Q518" s="957"/>
      <c r="R518" s="957"/>
      <c r="S518" s="957"/>
      <c r="T518" s="957"/>
    </row>
    <row r="519" spans="2:20" x14ac:dyDescent="0.35">
      <c r="B519" s="957"/>
      <c r="C519" s="957"/>
      <c r="D519" s="957"/>
      <c r="E519" s="957"/>
      <c r="F519" s="957"/>
      <c r="G519" s="957"/>
      <c r="H519" s="957"/>
      <c r="I519" s="957"/>
      <c r="J519" s="957"/>
      <c r="K519" s="957"/>
      <c r="L519" s="957"/>
      <c r="M519" s="957"/>
      <c r="N519" s="957"/>
      <c r="O519" s="957"/>
      <c r="P519" s="957"/>
      <c r="Q519" s="957"/>
      <c r="R519" s="957"/>
      <c r="S519" s="957"/>
      <c r="T519" s="957"/>
    </row>
    <row r="520" spans="2:20" x14ac:dyDescent="0.35">
      <c r="B520" s="957"/>
      <c r="C520" s="957"/>
      <c r="D520" s="957"/>
      <c r="E520" s="957"/>
      <c r="F520" s="957"/>
      <c r="G520" s="957"/>
      <c r="H520" s="957"/>
      <c r="I520" s="957"/>
      <c r="J520" s="957"/>
      <c r="K520" s="957"/>
      <c r="L520" s="957"/>
      <c r="M520" s="957"/>
      <c r="N520" s="957"/>
      <c r="O520" s="957"/>
      <c r="P520" s="957"/>
      <c r="Q520" s="957"/>
      <c r="R520" s="957"/>
      <c r="S520" s="957"/>
      <c r="T520" s="957"/>
    </row>
    <row r="521" spans="2:20" x14ac:dyDescent="0.35">
      <c r="B521" s="957"/>
      <c r="C521" s="957"/>
      <c r="D521" s="957"/>
      <c r="E521" s="957"/>
      <c r="F521" s="957"/>
      <c r="G521" s="957"/>
      <c r="H521" s="957"/>
      <c r="I521" s="957"/>
      <c r="J521" s="957"/>
      <c r="K521" s="957"/>
      <c r="L521" s="957"/>
      <c r="M521" s="957"/>
      <c r="N521" s="957"/>
      <c r="O521" s="957"/>
      <c r="P521" s="957"/>
      <c r="Q521" s="957"/>
      <c r="R521" s="957"/>
      <c r="S521" s="957"/>
      <c r="T521" s="957"/>
    </row>
    <row r="522" spans="2:20" x14ac:dyDescent="0.35">
      <c r="B522" s="957"/>
      <c r="C522" s="957"/>
      <c r="D522" s="957"/>
      <c r="E522" s="957"/>
      <c r="F522" s="957"/>
      <c r="G522" s="957"/>
      <c r="H522" s="957"/>
      <c r="I522" s="957"/>
      <c r="J522" s="957"/>
      <c r="K522" s="957"/>
      <c r="L522" s="957"/>
      <c r="M522" s="957"/>
      <c r="N522" s="957"/>
      <c r="O522" s="957"/>
      <c r="P522" s="957"/>
      <c r="Q522" s="957"/>
      <c r="R522" s="957"/>
      <c r="S522" s="957"/>
      <c r="T522" s="957"/>
    </row>
    <row r="523" spans="2:20" x14ac:dyDescent="0.35">
      <c r="B523" s="957"/>
      <c r="C523" s="957"/>
      <c r="D523" s="957"/>
      <c r="E523" s="957"/>
      <c r="F523" s="957"/>
      <c r="G523" s="957"/>
      <c r="H523" s="957"/>
      <c r="I523" s="957"/>
      <c r="J523" s="957"/>
      <c r="K523" s="957"/>
      <c r="L523" s="957"/>
      <c r="M523" s="957"/>
      <c r="N523" s="957"/>
      <c r="O523" s="957"/>
      <c r="P523" s="957"/>
      <c r="Q523" s="957"/>
      <c r="R523" s="957"/>
      <c r="S523" s="957"/>
      <c r="T523" s="957"/>
    </row>
    <row r="524" spans="2:20" x14ac:dyDescent="0.35">
      <c r="B524" s="957"/>
      <c r="C524" s="957"/>
      <c r="D524" s="957"/>
      <c r="E524" s="957"/>
      <c r="F524" s="957"/>
      <c r="G524" s="957"/>
      <c r="H524" s="957"/>
      <c r="I524" s="957"/>
      <c r="J524" s="957"/>
      <c r="K524" s="957"/>
      <c r="L524" s="957"/>
      <c r="M524" s="957"/>
      <c r="N524" s="957"/>
      <c r="O524" s="957"/>
      <c r="P524" s="957"/>
      <c r="Q524" s="957"/>
      <c r="R524" s="957"/>
      <c r="S524" s="957"/>
      <c r="T524" s="957"/>
    </row>
    <row r="525" spans="2:20" x14ac:dyDescent="0.35">
      <c r="B525" s="957"/>
      <c r="C525" s="957"/>
      <c r="D525" s="957"/>
      <c r="E525" s="957"/>
      <c r="F525" s="957"/>
      <c r="G525" s="957"/>
      <c r="H525" s="957"/>
      <c r="I525" s="957"/>
      <c r="J525" s="957"/>
      <c r="K525" s="957"/>
      <c r="L525" s="957"/>
      <c r="M525" s="957"/>
      <c r="N525" s="957"/>
      <c r="O525" s="957"/>
      <c r="P525" s="957"/>
      <c r="Q525" s="957"/>
      <c r="R525" s="957"/>
      <c r="S525" s="957"/>
      <c r="T525" s="957"/>
    </row>
    <row r="526" spans="2:20" x14ac:dyDescent="0.35">
      <c r="B526" s="957"/>
      <c r="C526" s="957"/>
      <c r="D526" s="957"/>
      <c r="E526" s="957"/>
      <c r="F526" s="957"/>
      <c r="G526" s="957"/>
      <c r="H526" s="957"/>
      <c r="I526" s="957"/>
      <c r="J526" s="957"/>
      <c r="K526" s="957"/>
      <c r="L526" s="957"/>
      <c r="M526" s="957"/>
      <c r="N526" s="957"/>
      <c r="O526" s="957"/>
      <c r="P526" s="957"/>
      <c r="Q526" s="957"/>
      <c r="R526" s="957"/>
      <c r="S526" s="957"/>
      <c r="T526" s="957"/>
    </row>
    <row r="527" spans="2:20" x14ac:dyDescent="0.35">
      <c r="B527" s="957"/>
      <c r="C527" s="957"/>
      <c r="D527" s="957"/>
      <c r="E527" s="957"/>
      <c r="F527" s="957"/>
      <c r="G527" s="957"/>
      <c r="H527" s="957"/>
      <c r="I527" s="957"/>
      <c r="J527" s="957"/>
      <c r="K527" s="957"/>
      <c r="L527" s="957"/>
      <c r="M527" s="957"/>
      <c r="N527" s="957"/>
      <c r="O527" s="957"/>
      <c r="P527" s="957"/>
      <c r="Q527" s="957"/>
      <c r="R527" s="957"/>
      <c r="S527" s="957"/>
      <c r="T527" s="957"/>
    </row>
    <row r="528" spans="2:20" x14ac:dyDescent="0.35">
      <c r="B528" s="957"/>
      <c r="C528" s="957"/>
      <c r="D528" s="957"/>
      <c r="E528" s="957"/>
      <c r="F528" s="957"/>
      <c r="G528" s="957"/>
      <c r="H528" s="957"/>
      <c r="I528" s="957"/>
      <c r="J528" s="957"/>
      <c r="K528" s="957"/>
      <c r="L528" s="957"/>
      <c r="M528" s="957"/>
      <c r="N528" s="957"/>
      <c r="O528" s="957"/>
      <c r="P528" s="957"/>
      <c r="Q528" s="957"/>
      <c r="R528" s="957"/>
      <c r="S528" s="957"/>
      <c r="T528" s="957"/>
    </row>
    <row r="529" spans="2:20" x14ac:dyDescent="0.35">
      <c r="B529" s="957"/>
      <c r="C529" s="957"/>
      <c r="D529" s="957"/>
      <c r="E529" s="957"/>
      <c r="F529" s="957"/>
      <c r="G529" s="957"/>
      <c r="H529" s="957"/>
      <c r="I529" s="957"/>
      <c r="J529" s="957"/>
      <c r="K529" s="957"/>
      <c r="L529" s="957"/>
      <c r="M529" s="957"/>
      <c r="N529" s="957"/>
      <c r="O529" s="957"/>
      <c r="P529" s="957"/>
      <c r="Q529" s="957"/>
      <c r="R529" s="957"/>
      <c r="S529" s="957"/>
      <c r="T529" s="957"/>
    </row>
    <row r="530" spans="2:20" x14ac:dyDescent="0.35">
      <c r="B530" s="957"/>
      <c r="C530" s="957"/>
      <c r="D530" s="957"/>
      <c r="E530" s="957"/>
      <c r="F530" s="957"/>
      <c r="G530" s="957"/>
      <c r="H530" s="957"/>
      <c r="I530" s="957"/>
      <c r="J530" s="957"/>
      <c r="K530" s="957"/>
      <c r="L530" s="957"/>
      <c r="M530" s="957"/>
      <c r="N530" s="957"/>
      <c r="O530" s="957"/>
      <c r="P530" s="957"/>
      <c r="Q530" s="957"/>
      <c r="R530" s="957"/>
      <c r="S530" s="957"/>
      <c r="T530" s="957"/>
    </row>
    <row r="531" spans="2:20" x14ac:dyDescent="0.35">
      <c r="B531" s="957"/>
      <c r="C531" s="957"/>
      <c r="D531" s="957"/>
      <c r="E531" s="957"/>
      <c r="F531" s="957"/>
      <c r="G531" s="957"/>
      <c r="H531" s="957"/>
      <c r="I531" s="957"/>
      <c r="J531" s="957"/>
      <c r="K531" s="957"/>
      <c r="L531" s="957"/>
      <c r="M531" s="957"/>
      <c r="N531" s="957"/>
      <c r="O531" s="957"/>
      <c r="P531" s="957"/>
      <c r="Q531" s="957"/>
      <c r="R531" s="957"/>
      <c r="S531" s="957"/>
      <c r="T531" s="957"/>
    </row>
    <row r="532" spans="2:20" x14ac:dyDescent="0.35">
      <c r="B532" s="957"/>
      <c r="C532" s="957"/>
      <c r="D532" s="957"/>
      <c r="E532" s="957"/>
      <c r="F532" s="957"/>
      <c r="G532" s="957"/>
      <c r="H532" s="957"/>
      <c r="I532" s="957"/>
      <c r="J532" s="957"/>
      <c r="K532" s="957"/>
      <c r="L532" s="957"/>
      <c r="M532" s="957"/>
      <c r="N532" s="957"/>
      <c r="O532" s="957"/>
      <c r="P532" s="957"/>
      <c r="Q532" s="957"/>
      <c r="R532" s="957"/>
      <c r="S532" s="957"/>
      <c r="T532" s="957"/>
    </row>
    <row r="533" spans="2:20" x14ac:dyDescent="0.35">
      <c r="B533" s="957"/>
      <c r="C533" s="957"/>
      <c r="D533" s="957"/>
      <c r="E533" s="957"/>
      <c r="F533" s="957"/>
      <c r="G533" s="957"/>
      <c r="H533" s="957"/>
      <c r="I533" s="957"/>
      <c r="J533" s="957"/>
      <c r="K533" s="957"/>
      <c r="L533" s="957"/>
      <c r="M533" s="957"/>
      <c r="N533" s="957"/>
      <c r="O533" s="957"/>
      <c r="P533" s="957"/>
      <c r="Q533" s="957"/>
      <c r="R533" s="957"/>
      <c r="S533" s="957"/>
      <c r="T533" s="957"/>
    </row>
    <row r="534" spans="2:20" x14ac:dyDescent="0.35">
      <c r="B534" s="957"/>
      <c r="C534" s="957"/>
      <c r="D534" s="957"/>
      <c r="E534" s="957"/>
      <c r="F534" s="957"/>
      <c r="G534" s="957"/>
      <c r="H534" s="957"/>
      <c r="I534" s="957"/>
      <c r="J534" s="957"/>
      <c r="K534" s="957"/>
      <c r="L534" s="957"/>
      <c r="M534" s="957"/>
      <c r="N534" s="957"/>
      <c r="O534" s="957"/>
      <c r="P534" s="957"/>
      <c r="Q534" s="957"/>
      <c r="R534" s="957"/>
      <c r="S534" s="957"/>
      <c r="T534" s="957"/>
    </row>
    <row r="535" spans="2:20" x14ac:dyDescent="0.35">
      <c r="B535" s="957"/>
      <c r="C535" s="957"/>
      <c r="D535" s="957"/>
      <c r="E535" s="957"/>
      <c r="F535" s="957"/>
      <c r="G535" s="957"/>
      <c r="H535" s="957"/>
      <c r="I535" s="957"/>
      <c r="J535" s="957"/>
      <c r="K535" s="957"/>
      <c r="L535" s="957"/>
      <c r="M535" s="957"/>
      <c r="N535" s="957"/>
      <c r="O535" s="957"/>
      <c r="P535" s="957"/>
      <c r="Q535" s="957"/>
      <c r="R535" s="957"/>
      <c r="S535" s="957"/>
      <c r="T535" s="957"/>
    </row>
    <row r="536" spans="2:20" x14ac:dyDescent="0.35">
      <c r="B536" s="957"/>
      <c r="C536" s="957"/>
      <c r="D536" s="957"/>
      <c r="E536" s="957"/>
      <c r="F536" s="957"/>
      <c r="G536" s="957"/>
      <c r="H536" s="957"/>
      <c r="I536" s="957"/>
      <c r="J536" s="957"/>
      <c r="K536" s="957"/>
      <c r="L536" s="957"/>
      <c r="M536" s="957"/>
      <c r="N536" s="957"/>
      <c r="O536" s="957"/>
      <c r="P536" s="957"/>
      <c r="Q536" s="957"/>
      <c r="R536" s="957"/>
      <c r="S536" s="957"/>
      <c r="T536" s="957"/>
    </row>
    <row r="537" spans="2:20" x14ac:dyDescent="0.35">
      <c r="B537" s="957"/>
      <c r="C537" s="957"/>
      <c r="D537" s="957"/>
      <c r="E537" s="957"/>
      <c r="F537" s="957"/>
      <c r="G537" s="957"/>
      <c r="H537" s="957"/>
      <c r="I537" s="957"/>
      <c r="J537" s="957"/>
      <c r="K537" s="957"/>
      <c r="L537" s="957"/>
      <c r="M537" s="957"/>
      <c r="N537" s="957"/>
      <c r="O537" s="957"/>
      <c r="P537" s="957"/>
      <c r="Q537" s="957"/>
      <c r="R537" s="957"/>
      <c r="S537" s="957"/>
      <c r="T537" s="957"/>
    </row>
    <row r="538" spans="2:20" x14ac:dyDescent="0.35">
      <c r="B538" s="957"/>
      <c r="C538" s="957"/>
      <c r="D538" s="957"/>
      <c r="E538" s="957"/>
      <c r="F538" s="957"/>
      <c r="G538" s="957"/>
      <c r="H538" s="957"/>
      <c r="I538" s="957"/>
      <c r="J538" s="957"/>
      <c r="K538" s="957"/>
      <c r="L538" s="957"/>
      <c r="M538" s="957"/>
      <c r="N538" s="957"/>
      <c r="O538" s="957"/>
      <c r="P538" s="957"/>
      <c r="Q538" s="957"/>
      <c r="R538" s="957"/>
      <c r="S538" s="957"/>
      <c r="T538" s="957"/>
    </row>
    <row r="539" spans="2:20" x14ac:dyDescent="0.35">
      <c r="B539" s="957"/>
      <c r="C539" s="957"/>
      <c r="D539" s="957"/>
      <c r="E539" s="957"/>
      <c r="F539" s="957"/>
      <c r="G539" s="957"/>
      <c r="H539" s="957"/>
      <c r="I539" s="957"/>
      <c r="J539" s="957"/>
      <c r="K539" s="957"/>
      <c r="L539" s="957"/>
      <c r="M539" s="957"/>
      <c r="N539" s="957"/>
      <c r="O539" s="957"/>
      <c r="P539" s="957"/>
      <c r="Q539" s="957"/>
      <c r="R539" s="957"/>
      <c r="S539" s="957"/>
      <c r="T539" s="957"/>
    </row>
    <row r="540" spans="2:20" x14ac:dyDescent="0.35">
      <c r="B540" s="957"/>
      <c r="C540" s="957"/>
      <c r="D540" s="957"/>
      <c r="E540" s="957"/>
      <c r="F540" s="957"/>
      <c r="G540" s="957"/>
      <c r="H540" s="957"/>
      <c r="I540" s="957"/>
      <c r="J540" s="957"/>
      <c r="K540" s="957"/>
      <c r="L540" s="957"/>
      <c r="M540" s="957"/>
      <c r="N540" s="957"/>
      <c r="O540" s="957"/>
      <c r="P540" s="957"/>
      <c r="Q540" s="957"/>
      <c r="R540" s="957"/>
      <c r="S540" s="957"/>
      <c r="T540" s="957"/>
    </row>
    <row r="541" spans="2:20" x14ac:dyDescent="0.35">
      <c r="B541" s="957"/>
      <c r="C541" s="957"/>
      <c r="D541" s="957"/>
      <c r="E541" s="957"/>
      <c r="F541" s="957"/>
      <c r="G541" s="957"/>
      <c r="H541" s="957"/>
      <c r="I541" s="957"/>
      <c r="J541" s="957"/>
      <c r="K541" s="957"/>
      <c r="L541" s="957"/>
      <c r="M541" s="957"/>
      <c r="N541" s="957"/>
      <c r="O541" s="957"/>
      <c r="P541" s="957"/>
      <c r="Q541" s="957"/>
      <c r="R541" s="957"/>
      <c r="S541" s="957"/>
      <c r="T541" s="957"/>
    </row>
    <row r="542" spans="2:20" x14ac:dyDescent="0.35">
      <c r="B542" s="957"/>
      <c r="C542" s="957"/>
      <c r="D542" s="957"/>
      <c r="E542" s="957"/>
      <c r="F542" s="957"/>
      <c r="G542" s="957"/>
      <c r="H542" s="957"/>
      <c r="I542" s="957"/>
      <c r="J542" s="957"/>
      <c r="K542" s="957"/>
      <c r="L542" s="957"/>
      <c r="M542" s="957"/>
      <c r="N542" s="957"/>
      <c r="O542" s="957"/>
      <c r="P542" s="957"/>
      <c r="Q542" s="957"/>
      <c r="R542" s="957"/>
      <c r="S542" s="957"/>
      <c r="T542" s="957"/>
    </row>
    <row r="543" spans="2:20" x14ac:dyDescent="0.35">
      <c r="B543" s="957"/>
      <c r="C543" s="957"/>
      <c r="D543" s="957"/>
      <c r="E543" s="957"/>
      <c r="F543" s="957"/>
      <c r="G543" s="957"/>
      <c r="H543" s="957"/>
      <c r="I543" s="957"/>
      <c r="J543" s="957"/>
      <c r="K543" s="957"/>
      <c r="L543" s="957"/>
      <c r="M543" s="957"/>
      <c r="N543" s="957"/>
      <c r="O543" s="957"/>
      <c r="P543" s="957"/>
      <c r="Q543" s="957"/>
      <c r="R543" s="957"/>
      <c r="S543" s="957"/>
      <c r="T543" s="957"/>
    </row>
    <row r="544" spans="2:20" x14ac:dyDescent="0.35">
      <c r="B544" s="957"/>
      <c r="C544" s="957"/>
      <c r="D544" s="957"/>
      <c r="E544" s="957"/>
      <c r="F544" s="957"/>
      <c r="G544" s="957"/>
      <c r="H544" s="957"/>
      <c r="I544" s="957"/>
      <c r="J544" s="957"/>
      <c r="K544" s="957"/>
      <c r="L544" s="957"/>
      <c r="M544" s="957"/>
      <c r="N544" s="957"/>
      <c r="O544" s="957"/>
      <c r="P544" s="957"/>
      <c r="Q544" s="957"/>
      <c r="R544" s="957"/>
      <c r="S544" s="957"/>
      <c r="T544" s="957"/>
    </row>
    <row r="545" spans="2:20" x14ac:dyDescent="0.35">
      <c r="B545" s="957"/>
      <c r="C545" s="957"/>
      <c r="D545" s="957"/>
      <c r="E545" s="957"/>
      <c r="F545" s="957"/>
      <c r="G545" s="957"/>
      <c r="H545" s="957"/>
      <c r="I545" s="957"/>
      <c r="J545" s="957"/>
      <c r="K545" s="957"/>
      <c r="L545" s="957"/>
      <c r="M545" s="957"/>
      <c r="N545" s="957"/>
      <c r="O545" s="957"/>
      <c r="P545" s="957"/>
      <c r="Q545" s="957"/>
      <c r="R545" s="957"/>
      <c r="S545" s="957"/>
      <c r="T545" s="957"/>
    </row>
    <row r="546" spans="2:20" x14ac:dyDescent="0.35">
      <c r="B546" s="957"/>
      <c r="C546" s="957"/>
      <c r="D546" s="957"/>
      <c r="E546" s="957"/>
      <c r="F546" s="957"/>
      <c r="G546" s="957"/>
      <c r="H546" s="957"/>
      <c r="I546" s="957"/>
      <c r="J546" s="957"/>
      <c r="K546" s="957"/>
      <c r="L546" s="957"/>
      <c r="M546" s="957"/>
      <c r="N546" s="957"/>
      <c r="O546" s="957"/>
      <c r="P546" s="957"/>
      <c r="Q546" s="957"/>
      <c r="R546" s="957"/>
      <c r="S546" s="957"/>
      <c r="T546" s="957"/>
    </row>
    <row r="547" spans="2:20" x14ac:dyDescent="0.35">
      <c r="B547" s="957"/>
      <c r="C547" s="957"/>
      <c r="D547" s="957"/>
      <c r="E547" s="957"/>
      <c r="F547" s="957"/>
      <c r="G547" s="957"/>
      <c r="H547" s="957"/>
      <c r="I547" s="957"/>
      <c r="J547" s="957"/>
      <c r="K547" s="957"/>
      <c r="L547" s="957"/>
      <c r="M547" s="957"/>
      <c r="N547" s="957"/>
      <c r="O547" s="957"/>
      <c r="P547" s="957"/>
      <c r="Q547" s="957"/>
      <c r="R547" s="957"/>
      <c r="S547" s="957"/>
      <c r="T547" s="957"/>
    </row>
    <row r="548" spans="2:20" x14ac:dyDescent="0.35">
      <c r="B548" s="957"/>
      <c r="C548" s="957"/>
      <c r="D548" s="957"/>
      <c r="E548" s="957"/>
      <c r="F548" s="957"/>
      <c r="G548" s="957"/>
      <c r="H548" s="957"/>
      <c r="I548" s="957"/>
      <c r="J548" s="957"/>
      <c r="K548" s="957"/>
      <c r="L548" s="957"/>
      <c r="M548" s="957"/>
      <c r="N548" s="957"/>
      <c r="O548" s="957"/>
      <c r="P548" s="957"/>
      <c r="Q548" s="957"/>
      <c r="R548" s="957"/>
      <c r="S548" s="957"/>
      <c r="T548" s="957"/>
    </row>
    <row r="549" spans="2:20" x14ac:dyDescent="0.35">
      <c r="B549" s="957"/>
      <c r="C549" s="957"/>
      <c r="D549" s="957"/>
      <c r="E549" s="957"/>
      <c r="F549" s="957"/>
      <c r="G549" s="957"/>
      <c r="H549" s="957"/>
      <c r="I549" s="957"/>
      <c r="J549" s="957"/>
      <c r="K549" s="957"/>
      <c r="L549" s="957"/>
      <c r="M549" s="957"/>
      <c r="N549" s="957"/>
      <c r="O549" s="957"/>
      <c r="P549" s="957"/>
      <c r="Q549" s="957"/>
      <c r="R549" s="957"/>
      <c r="S549" s="957"/>
      <c r="T549" s="957"/>
    </row>
    <row r="550" spans="2:20" x14ac:dyDescent="0.35">
      <c r="B550" s="957"/>
      <c r="C550" s="957"/>
      <c r="D550" s="957"/>
      <c r="E550" s="957"/>
      <c r="F550" s="957"/>
      <c r="G550" s="957"/>
      <c r="H550" s="957"/>
      <c r="I550" s="957"/>
      <c r="J550" s="957"/>
      <c r="K550" s="957"/>
      <c r="L550" s="957"/>
      <c r="M550" s="957"/>
      <c r="N550" s="957"/>
      <c r="O550" s="957"/>
      <c r="P550" s="957"/>
      <c r="Q550" s="957"/>
      <c r="R550" s="957"/>
      <c r="S550" s="957"/>
      <c r="T550" s="957"/>
    </row>
    <row r="551" spans="2:20" x14ac:dyDescent="0.35">
      <c r="B551" s="957"/>
      <c r="C551" s="957"/>
      <c r="D551" s="957"/>
      <c r="E551" s="957"/>
      <c r="F551" s="957"/>
      <c r="G551" s="957"/>
      <c r="H551" s="957"/>
      <c r="I551" s="957"/>
      <c r="J551" s="957"/>
      <c r="K551" s="957"/>
      <c r="L551" s="957"/>
      <c r="M551" s="957"/>
      <c r="N551" s="957"/>
      <c r="O551" s="957"/>
      <c r="P551" s="957"/>
      <c r="Q551" s="957"/>
      <c r="R551" s="957"/>
      <c r="S551" s="957"/>
      <c r="T551" s="957"/>
    </row>
    <row r="552" spans="2:20" x14ac:dyDescent="0.35">
      <c r="B552" s="957"/>
      <c r="C552" s="957"/>
      <c r="D552" s="957"/>
      <c r="E552" s="957"/>
      <c r="F552" s="957"/>
      <c r="G552" s="957"/>
      <c r="H552" s="957"/>
      <c r="I552" s="957"/>
      <c r="J552" s="957"/>
      <c r="K552" s="957"/>
      <c r="L552" s="957"/>
      <c r="M552" s="957"/>
      <c r="N552" s="957"/>
      <c r="O552" s="957"/>
      <c r="P552" s="957"/>
      <c r="Q552" s="957"/>
      <c r="R552" s="957"/>
      <c r="S552" s="957"/>
      <c r="T552" s="957"/>
    </row>
    <row r="553" spans="2:20" x14ac:dyDescent="0.35">
      <c r="B553" s="957"/>
      <c r="C553" s="957"/>
      <c r="D553" s="957"/>
      <c r="E553" s="957"/>
      <c r="F553" s="957"/>
      <c r="G553" s="957"/>
      <c r="H553" s="957"/>
      <c r="I553" s="957"/>
      <c r="J553" s="957"/>
      <c r="K553" s="957"/>
      <c r="L553" s="957"/>
      <c r="M553" s="957"/>
      <c r="N553" s="957"/>
      <c r="O553" s="957"/>
      <c r="P553" s="957"/>
      <c r="Q553" s="957"/>
      <c r="R553" s="957"/>
      <c r="S553" s="957"/>
      <c r="T553" s="957"/>
    </row>
    <row r="554" spans="2:20" x14ac:dyDescent="0.35">
      <c r="B554" s="957"/>
      <c r="C554" s="957"/>
      <c r="D554" s="957"/>
      <c r="E554" s="957"/>
      <c r="F554" s="957"/>
      <c r="G554" s="957"/>
      <c r="H554" s="957"/>
      <c r="I554" s="957"/>
      <c r="J554" s="957"/>
      <c r="K554" s="957"/>
      <c r="L554" s="957"/>
      <c r="M554" s="957"/>
      <c r="N554" s="957"/>
      <c r="O554" s="957"/>
      <c r="P554" s="957"/>
      <c r="Q554" s="957"/>
      <c r="R554" s="957"/>
      <c r="S554" s="957"/>
      <c r="T554" s="957"/>
    </row>
    <row r="555" spans="2:20" x14ac:dyDescent="0.35">
      <c r="B555" s="957"/>
      <c r="C555" s="957"/>
      <c r="D555" s="957"/>
      <c r="E555" s="957"/>
      <c r="F555" s="957"/>
      <c r="G555" s="957"/>
      <c r="H555" s="957"/>
      <c r="I555" s="957"/>
      <c r="J555" s="957"/>
      <c r="K555" s="957"/>
      <c r="L555" s="957"/>
      <c r="M555" s="957"/>
      <c r="N555" s="957"/>
      <c r="O555" s="957"/>
      <c r="P555" s="957"/>
      <c r="Q555" s="957"/>
      <c r="R555" s="957"/>
      <c r="S555" s="957"/>
      <c r="T555" s="957"/>
    </row>
    <row r="556" spans="2:20" x14ac:dyDescent="0.35">
      <c r="B556" s="957"/>
      <c r="C556" s="957"/>
      <c r="D556" s="957"/>
      <c r="E556" s="957"/>
      <c r="F556" s="957"/>
      <c r="G556" s="957"/>
      <c r="H556" s="957"/>
      <c r="I556" s="957"/>
      <c r="J556" s="957"/>
      <c r="K556" s="957"/>
      <c r="L556" s="957"/>
      <c r="M556" s="957"/>
      <c r="N556" s="957"/>
      <c r="O556" s="957"/>
      <c r="P556" s="957"/>
      <c r="Q556" s="957"/>
      <c r="R556" s="957"/>
      <c r="S556" s="957"/>
      <c r="T556" s="957"/>
    </row>
    <row r="557" spans="2:20" x14ac:dyDescent="0.35">
      <c r="B557" s="957"/>
      <c r="C557" s="957"/>
      <c r="D557" s="957"/>
      <c r="E557" s="957"/>
      <c r="F557" s="957"/>
      <c r="G557" s="957"/>
      <c r="H557" s="957"/>
      <c r="I557" s="957"/>
      <c r="J557" s="957"/>
      <c r="K557" s="957"/>
      <c r="L557" s="957"/>
      <c r="M557" s="957"/>
      <c r="N557" s="957"/>
      <c r="O557" s="957"/>
      <c r="P557" s="957"/>
      <c r="Q557" s="957"/>
      <c r="R557" s="957"/>
      <c r="S557" s="957"/>
      <c r="T557" s="957"/>
    </row>
    <row r="558" spans="2:20" x14ac:dyDescent="0.35">
      <c r="B558" s="957"/>
      <c r="C558" s="957"/>
      <c r="D558" s="957"/>
      <c r="E558" s="957"/>
      <c r="F558" s="957"/>
      <c r="G558" s="957"/>
      <c r="H558" s="957"/>
      <c r="I558" s="957"/>
      <c r="J558" s="957"/>
      <c r="K558" s="957"/>
      <c r="L558" s="957"/>
      <c r="M558" s="957"/>
      <c r="N558" s="957"/>
      <c r="O558" s="957"/>
      <c r="P558" s="957"/>
      <c r="Q558" s="957"/>
      <c r="R558" s="957"/>
      <c r="S558" s="957"/>
      <c r="T558" s="957"/>
    </row>
    <row r="559" spans="2:20" x14ac:dyDescent="0.35">
      <c r="B559" s="957"/>
      <c r="C559" s="957"/>
      <c r="D559" s="957"/>
      <c r="E559" s="957"/>
      <c r="F559" s="957"/>
      <c r="G559" s="957"/>
      <c r="H559" s="957"/>
      <c r="I559" s="957"/>
      <c r="J559" s="957"/>
      <c r="K559" s="957"/>
      <c r="L559" s="957"/>
      <c r="M559" s="957"/>
      <c r="N559" s="957"/>
      <c r="O559" s="957"/>
      <c r="P559" s="957"/>
      <c r="Q559" s="957"/>
      <c r="R559" s="957"/>
      <c r="S559" s="957"/>
      <c r="T559" s="957"/>
    </row>
    <row r="560" spans="2:20" x14ac:dyDescent="0.35">
      <c r="B560" s="957"/>
      <c r="C560" s="957"/>
      <c r="D560" s="957"/>
      <c r="E560" s="957"/>
      <c r="F560" s="957"/>
      <c r="G560" s="957"/>
      <c r="H560" s="957"/>
      <c r="I560" s="957"/>
      <c r="J560" s="957"/>
      <c r="K560" s="957"/>
      <c r="L560" s="957"/>
      <c r="M560" s="957"/>
      <c r="N560" s="957"/>
      <c r="O560" s="957"/>
      <c r="P560" s="957"/>
      <c r="Q560" s="957"/>
      <c r="R560" s="957"/>
      <c r="S560" s="957"/>
      <c r="T560" s="957"/>
    </row>
    <row r="561" spans="2:20" x14ac:dyDescent="0.35">
      <c r="B561" s="957"/>
      <c r="C561" s="957"/>
      <c r="D561" s="957"/>
      <c r="E561" s="957"/>
      <c r="F561" s="957"/>
      <c r="G561" s="957"/>
      <c r="H561" s="957"/>
      <c r="I561" s="957"/>
      <c r="J561" s="957"/>
      <c r="K561" s="957"/>
      <c r="L561" s="957"/>
      <c r="M561" s="957"/>
      <c r="N561" s="957"/>
      <c r="O561" s="957"/>
      <c r="P561" s="957"/>
      <c r="Q561" s="957"/>
      <c r="R561" s="957"/>
      <c r="S561" s="957"/>
      <c r="T561" s="957"/>
    </row>
    <row r="562" spans="2:20" x14ac:dyDescent="0.35">
      <c r="B562" s="957"/>
      <c r="C562" s="957"/>
      <c r="D562" s="957"/>
      <c r="E562" s="957"/>
      <c r="F562" s="957"/>
      <c r="G562" s="957"/>
      <c r="H562" s="957"/>
      <c r="I562" s="957"/>
      <c r="J562" s="957"/>
      <c r="K562" s="957"/>
      <c r="L562" s="957"/>
      <c r="M562" s="957"/>
      <c r="N562" s="957"/>
      <c r="O562" s="957"/>
      <c r="P562" s="957"/>
      <c r="Q562" s="957"/>
      <c r="R562" s="957"/>
      <c r="S562" s="957"/>
      <c r="T562" s="957"/>
    </row>
    <row r="563" spans="2:20" x14ac:dyDescent="0.35">
      <c r="B563" s="957"/>
      <c r="C563" s="957"/>
      <c r="D563" s="957"/>
      <c r="E563" s="957"/>
      <c r="F563" s="957"/>
      <c r="G563" s="957"/>
      <c r="H563" s="957"/>
      <c r="I563" s="957"/>
      <c r="J563" s="957"/>
      <c r="K563" s="957"/>
      <c r="L563" s="957"/>
      <c r="M563" s="957"/>
      <c r="N563" s="957"/>
      <c r="O563" s="957"/>
      <c r="P563" s="957"/>
      <c r="Q563" s="957"/>
      <c r="R563" s="957"/>
      <c r="S563" s="957"/>
      <c r="T563" s="957"/>
    </row>
    <row r="564" spans="2:20" x14ac:dyDescent="0.35">
      <c r="B564" s="957"/>
      <c r="C564" s="957"/>
      <c r="D564" s="957"/>
      <c r="E564" s="957"/>
      <c r="F564" s="957"/>
      <c r="G564" s="957"/>
      <c r="H564" s="957"/>
      <c r="I564" s="957"/>
      <c r="J564" s="957"/>
      <c r="K564" s="957"/>
      <c r="L564" s="957"/>
      <c r="M564" s="957"/>
      <c r="N564" s="957"/>
      <c r="O564" s="957"/>
      <c r="P564" s="957"/>
      <c r="Q564" s="957"/>
      <c r="R564" s="957"/>
      <c r="S564" s="957"/>
      <c r="T564" s="957"/>
    </row>
    <row r="565" spans="2:20" x14ac:dyDescent="0.35">
      <c r="B565" s="957"/>
      <c r="C565" s="957"/>
      <c r="D565" s="957"/>
      <c r="E565" s="957"/>
      <c r="F565" s="957"/>
      <c r="G565" s="957"/>
      <c r="H565" s="957"/>
      <c r="I565" s="957"/>
      <c r="J565" s="957"/>
      <c r="K565" s="957"/>
      <c r="L565" s="957"/>
      <c r="M565" s="957"/>
      <c r="N565" s="957"/>
      <c r="O565" s="957"/>
      <c r="P565" s="957"/>
      <c r="Q565" s="957"/>
      <c r="R565" s="957"/>
      <c r="S565" s="957"/>
      <c r="T565" s="957"/>
    </row>
    <row r="566" spans="2:20" x14ac:dyDescent="0.35">
      <c r="B566" s="957"/>
      <c r="C566" s="957"/>
      <c r="D566" s="957"/>
      <c r="E566" s="957"/>
      <c r="F566" s="957"/>
      <c r="G566" s="957"/>
      <c r="H566" s="957"/>
      <c r="I566" s="957"/>
      <c r="J566" s="957"/>
      <c r="K566" s="957"/>
      <c r="L566" s="957"/>
      <c r="M566" s="957"/>
      <c r="N566" s="957"/>
      <c r="O566" s="957"/>
      <c r="P566" s="957"/>
      <c r="Q566" s="957"/>
      <c r="R566" s="957"/>
      <c r="S566" s="957"/>
      <c r="T566" s="957"/>
    </row>
    <row r="567" spans="2:20" x14ac:dyDescent="0.35">
      <c r="B567" s="957"/>
      <c r="C567" s="957"/>
      <c r="D567" s="957"/>
      <c r="E567" s="957"/>
      <c r="F567" s="957"/>
      <c r="G567" s="957"/>
      <c r="H567" s="957"/>
      <c r="I567" s="957"/>
      <c r="J567" s="957"/>
      <c r="K567" s="957"/>
      <c r="L567" s="957"/>
      <c r="M567" s="957"/>
      <c r="N567" s="957"/>
      <c r="O567" s="957"/>
      <c r="P567" s="957"/>
      <c r="Q567" s="957"/>
      <c r="R567" s="957"/>
      <c r="S567" s="957"/>
      <c r="T567" s="957"/>
    </row>
    <row r="568" spans="2:20" x14ac:dyDescent="0.35">
      <c r="B568" s="957"/>
      <c r="C568" s="957"/>
      <c r="D568" s="957"/>
      <c r="E568" s="957"/>
      <c r="F568" s="957"/>
      <c r="G568" s="957"/>
      <c r="H568" s="957"/>
      <c r="I568" s="957"/>
      <c r="J568" s="957"/>
      <c r="K568" s="957"/>
      <c r="L568" s="957"/>
      <c r="M568" s="957"/>
      <c r="N568" s="957"/>
      <c r="O568" s="957"/>
      <c r="P568" s="957"/>
      <c r="Q568" s="957"/>
      <c r="R568" s="957"/>
      <c r="S568" s="957"/>
      <c r="T568" s="957"/>
    </row>
    <row r="569" spans="2:20" x14ac:dyDescent="0.35">
      <c r="B569" s="957"/>
      <c r="C569" s="957"/>
      <c r="D569" s="957"/>
      <c r="E569" s="957"/>
      <c r="F569" s="957"/>
      <c r="G569" s="957"/>
      <c r="H569" s="957"/>
      <c r="I569" s="957"/>
      <c r="J569" s="957"/>
      <c r="K569" s="957"/>
      <c r="L569" s="957"/>
      <c r="M569" s="957"/>
      <c r="N569" s="957"/>
      <c r="O569" s="957"/>
      <c r="P569" s="957"/>
      <c r="Q569" s="957"/>
      <c r="R569" s="957"/>
      <c r="S569" s="957"/>
      <c r="T569" s="957"/>
    </row>
    <row r="570" spans="2:20" x14ac:dyDescent="0.35">
      <c r="B570" s="957"/>
      <c r="C570" s="957"/>
      <c r="D570" s="957"/>
      <c r="E570" s="957"/>
      <c r="F570" s="957"/>
      <c r="G570" s="957"/>
      <c r="H570" s="957"/>
      <c r="I570" s="957"/>
      <c r="J570" s="957"/>
      <c r="K570" s="957"/>
      <c r="L570" s="957"/>
      <c r="M570" s="957"/>
      <c r="N570" s="957"/>
      <c r="O570" s="957"/>
      <c r="P570" s="957"/>
      <c r="Q570" s="957"/>
      <c r="R570" s="957"/>
      <c r="S570" s="957"/>
      <c r="T570" s="957"/>
    </row>
    <row r="571" spans="2:20" x14ac:dyDescent="0.35">
      <c r="B571" s="957"/>
      <c r="C571" s="957"/>
      <c r="D571" s="957"/>
      <c r="E571" s="957"/>
      <c r="F571" s="957"/>
      <c r="G571" s="957"/>
      <c r="H571" s="957"/>
      <c r="I571" s="957"/>
      <c r="J571" s="957"/>
      <c r="K571" s="957"/>
      <c r="L571" s="957"/>
      <c r="M571" s="957"/>
      <c r="N571" s="957"/>
      <c r="O571" s="957"/>
      <c r="P571" s="957"/>
      <c r="Q571" s="957"/>
      <c r="R571" s="957"/>
      <c r="S571" s="957"/>
      <c r="T571" s="957"/>
    </row>
    <row r="572" spans="2:20" x14ac:dyDescent="0.35">
      <c r="B572" s="957"/>
      <c r="C572" s="957"/>
      <c r="D572" s="957"/>
      <c r="E572" s="957"/>
      <c r="F572" s="957"/>
      <c r="G572" s="957"/>
      <c r="H572" s="957"/>
      <c r="I572" s="957"/>
      <c r="J572" s="957"/>
      <c r="K572" s="957"/>
      <c r="L572" s="957"/>
      <c r="M572" s="957"/>
      <c r="N572" s="957"/>
      <c r="O572" s="957"/>
      <c r="P572" s="957"/>
      <c r="Q572" s="957"/>
      <c r="R572" s="957"/>
      <c r="S572" s="957"/>
      <c r="T572" s="957"/>
    </row>
    <row r="573" spans="2:20" x14ac:dyDescent="0.35">
      <c r="B573" s="957"/>
      <c r="C573" s="957"/>
      <c r="D573" s="957"/>
      <c r="E573" s="957"/>
      <c r="F573" s="957"/>
      <c r="G573" s="957"/>
      <c r="H573" s="957"/>
      <c r="I573" s="957"/>
      <c r="J573" s="957"/>
      <c r="K573" s="957"/>
      <c r="L573" s="957"/>
      <c r="M573" s="957"/>
      <c r="N573" s="957"/>
      <c r="O573" s="957"/>
      <c r="P573" s="957"/>
      <c r="Q573" s="957"/>
      <c r="R573" s="957"/>
      <c r="S573" s="957"/>
      <c r="T573" s="957"/>
    </row>
    <row r="574" spans="2:20" x14ac:dyDescent="0.35">
      <c r="B574" s="957"/>
      <c r="C574" s="957"/>
      <c r="D574" s="957"/>
      <c r="E574" s="957"/>
      <c r="F574" s="957"/>
      <c r="G574" s="957"/>
      <c r="H574" s="957"/>
      <c r="I574" s="957"/>
      <c r="J574" s="957"/>
      <c r="K574" s="957"/>
      <c r="L574" s="957"/>
      <c r="M574" s="957"/>
      <c r="N574" s="957"/>
      <c r="O574" s="957"/>
      <c r="P574" s="957"/>
      <c r="Q574" s="957"/>
      <c r="R574" s="957"/>
      <c r="S574" s="957"/>
      <c r="T574" s="957"/>
    </row>
    <row r="575" spans="2:20" x14ac:dyDescent="0.35">
      <c r="B575" s="957"/>
      <c r="C575" s="957"/>
      <c r="D575" s="957"/>
      <c r="E575" s="957"/>
      <c r="F575" s="957"/>
      <c r="G575" s="957"/>
      <c r="H575" s="957"/>
      <c r="I575" s="957"/>
      <c r="J575" s="957"/>
      <c r="K575" s="957"/>
      <c r="L575" s="957"/>
      <c r="M575" s="957"/>
      <c r="N575" s="957"/>
      <c r="O575" s="957"/>
      <c r="P575" s="957"/>
      <c r="Q575" s="957"/>
      <c r="R575" s="957"/>
      <c r="S575" s="957"/>
      <c r="T575" s="957"/>
    </row>
    <row r="576" spans="2:20" x14ac:dyDescent="0.35">
      <c r="B576" s="957"/>
      <c r="C576" s="957"/>
      <c r="D576" s="957"/>
      <c r="E576" s="957"/>
      <c r="F576" s="957"/>
      <c r="G576" s="957"/>
      <c r="H576" s="957"/>
      <c r="I576" s="957"/>
      <c r="J576" s="957"/>
      <c r="K576" s="957"/>
      <c r="L576" s="957"/>
      <c r="M576" s="957"/>
      <c r="N576" s="957"/>
      <c r="O576" s="957"/>
      <c r="P576" s="957"/>
      <c r="Q576" s="957"/>
      <c r="R576" s="957"/>
      <c r="S576" s="957"/>
      <c r="T576" s="957"/>
    </row>
    <row r="577" spans="2:20" x14ac:dyDescent="0.35">
      <c r="B577" s="957"/>
      <c r="C577" s="957"/>
      <c r="D577" s="957"/>
      <c r="E577" s="957"/>
      <c r="F577" s="957"/>
      <c r="G577" s="957"/>
      <c r="H577" s="957"/>
      <c r="I577" s="957"/>
      <c r="J577" s="957"/>
      <c r="K577" s="957"/>
      <c r="L577" s="957"/>
      <c r="M577" s="957"/>
      <c r="N577" s="957"/>
      <c r="O577" s="957"/>
      <c r="P577" s="957"/>
      <c r="Q577" s="957"/>
      <c r="R577" s="957"/>
      <c r="S577" s="957"/>
      <c r="T577" s="957"/>
    </row>
    <row r="578" spans="2:20" x14ac:dyDescent="0.35">
      <c r="B578" s="957"/>
      <c r="C578" s="957"/>
      <c r="D578" s="957"/>
      <c r="E578" s="957"/>
      <c r="F578" s="957"/>
      <c r="G578" s="957"/>
      <c r="H578" s="957"/>
      <c r="I578" s="957"/>
      <c r="J578" s="957"/>
      <c r="K578" s="957"/>
      <c r="L578" s="957"/>
      <c r="M578" s="957"/>
      <c r="N578" s="957"/>
      <c r="O578" s="957"/>
      <c r="P578" s="957"/>
      <c r="Q578" s="957"/>
      <c r="R578" s="957"/>
      <c r="S578" s="957"/>
      <c r="T578" s="957"/>
    </row>
    <row r="579" spans="2:20" x14ac:dyDescent="0.35">
      <c r="B579" s="957"/>
      <c r="C579" s="957"/>
      <c r="D579" s="957"/>
      <c r="E579" s="957"/>
      <c r="F579" s="957"/>
      <c r="G579" s="957"/>
      <c r="H579" s="957"/>
      <c r="I579" s="957"/>
      <c r="J579" s="957"/>
      <c r="K579" s="957"/>
      <c r="L579" s="957"/>
      <c r="M579" s="957"/>
      <c r="N579" s="957"/>
      <c r="O579" s="957"/>
      <c r="P579" s="957"/>
      <c r="Q579" s="957"/>
      <c r="R579" s="957"/>
      <c r="S579" s="957"/>
      <c r="T579" s="957"/>
    </row>
    <row r="580" spans="2:20" x14ac:dyDescent="0.35">
      <c r="B580" s="957"/>
      <c r="C580" s="957"/>
      <c r="D580" s="957"/>
      <c r="E580" s="957"/>
      <c r="F580" s="957"/>
      <c r="G580" s="957"/>
      <c r="H580" s="957"/>
      <c r="I580" s="957"/>
      <c r="J580" s="957"/>
      <c r="K580" s="957"/>
      <c r="L580" s="957"/>
      <c r="M580" s="957"/>
      <c r="N580" s="957"/>
      <c r="O580" s="957"/>
      <c r="P580" s="957"/>
      <c r="Q580" s="957"/>
      <c r="R580" s="957"/>
      <c r="S580" s="957"/>
      <c r="T580" s="957"/>
    </row>
    <row r="581" spans="2:20" x14ac:dyDescent="0.35">
      <c r="B581" s="957"/>
      <c r="C581" s="957"/>
      <c r="D581" s="957"/>
      <c r="E581" s="957"/>
      <c r="F581" s="957"/>
      <c r="G581" s="957"/>
      <c r="H581" s="957"/>
      <c r="I581" s="957"/>
      <c r="J581" s="957"/>
      <c r="K581" s="957"/>
      <c r="L581" s="957"/>
      <c r="M581" s="957"/>
      <c r="N581" s="957"/>
      <c r="O581" s="957"/>
      <c r="P581" s="957"/>
      <c r="Q581" s="957"/>
      <c r="R581" s="957"/>
      <c r="S581" s="957"/>
      <c r="T581" s="957"/>
    </row>
    <row r="582" spans="2:20" x14ac:dyDescent="0.35">
      <c r="B582" s="957"/>
      <c r="C582" s="957"/>
      <c r="D582" s="957"/>
      <c r="E582" s="957"/>
      <c r="F582" s="957"/>
      <c r="G582" s="957"/>
      <c r="H582" s="957"/>
      <c r="I582" s="957"/>
      <c r="J582" s="957"/>
      <c r="K582" s="957"/>
      <c r="L582" s="957"/>
      <c r="M582" s="957"/>
      <c r="N582" s="957"/>
      <c r="O582" s="957"/>
      <c r="P582" s="957"/>
      <c r="Q582" s="957"/>
      <c r="R582" s="957"/>
      <c r="S582" s="957"/>
      <c r="T582" s="957"/>
    </row>
    <row r="583" spans="2:20" x14ac:dyDescent="0.35">
      <c r="B583" s="957"/>
      <c r="C583" s="957"/>
      <c r="D583" s="957"/>
      <c r="E583" s="957"/>
      <c r="F583" s="957"/>
      <c r="G583" s="957"/>
      <c r="H583" s="957"/>
      <c r="I583" s="957"/>
      <c r="J583" s="957"/>
      <c r="K583" s="957"/>
      <c r="L583" s="957"/>
      <c r="M583" s="957"/>
      <c r="N583" s="957"/>
      <c r="O583" s="957"/>
      <c r="P583" s="957"/>
      <c r="Q583" s="957"/>
      <c r="R583" s="957"/>
      <c r="S583" s="957"/>
      <c r="T583" s="957"/>
    </row>
    <row r="584" spans="2:20" x14ac:dyDescent="0.35">
      <c r="B584" s="957"/>
      <c r="C584" s="957"/>
      <c r="D584" s="957"/>
      <c r="E584" s="957"/>
      <c r="F584" s="957"/>
      <c r="G584" s="957"/>
      <c r="H584" s="957"/>
      <c r="I584" s="957"/>
      <c r="J584" s="957"/>
      <c r="K584" s="957"/>
      <c r="L584" s="957"/>
      <c r="M584" s="957"/>
      <c r="N584" s="957"/>
      <c r="O584" s="957"/>
      <c r="P584" s="957"/>
      <c r="Q584" s="957"/>
      <c r="R584" s="957"/>
      <c r="S584" s="957"/>
      <c r="T584" s="957"/>
    </row>
    <row r="585" spans="2:20" x14ac:dyDescent="0.35">
      <c r="B585" s="957"/>
      <c r="C585" s="957"/>
      <c r="D585" s="957"/>
      <c r="E585" s="957"/>
      <c r="F585" s="957"/>
      <c r="G585" s="957"/>
      <c r="H585" s="957"/>
      <c r="I585" s="957"/>
      <c r="J585" s="957"/>
      <c r="K585" s="957"/>
      <c r="L585" s="957"/>
      <c r="M585" s="957"/>
      <c r="N585" s="957"/>
      <c r="O585" s="957"/>
      <c r="P585" s="957"/>
      <c r="Q585" s="957"/>
      <c r="R585" s="957"/>
      <c r="S585" s="957"/>
      <c r="T585" s="957"/>
    </row>
    <row r="586" spans="2:20" x14ac:dyDescent="0.35">
      <c r="B586" s="957"/>
      <c r="C586" s="957"/>
      <c r="D586" s="957"/>
      <c r="E586" s="957"/>
      <c r="F586" s="957"/>
      <c r="G586" s="957"/>
      <c r="H586" s="957"/>
      <c r="I586" s="957"/>
      <c r="J586" s="957"/>
      <c r="K586" s="957"/>
      <c r="L586" s="957"/>
      <c r="M586" s="957"/>
      <c r="N586" s="957"/>
      <c r="O586" s="957"/>
      <c r="P586" s="957"/>
      <c r="Q586" s="957"/>
      <c r="R586" s="957"/>
      <c r="S586" s="957"/>
      <c r="T586" s="957"/>
    </row>
    <row r="587" spans="2:20" x14ac:dyDescent="0.35">
      <c r="B587" s="957"/>
      <c r="C587" s="957"/>
      <c r="D587" s="957"/>
      <c r="E587" s="957"/>
      <c r="F587" s="957"/>
      <c r="G587" s="957"/>
      <c r="H587" s="957"/>
      <c r="I587" s="957"/>
      <c r="J587" s="957"/>
      <c r="K587" s="957"/>
      <c r="L587" s="957"/>
      <c r="M587" s="957"/>
      <c r="N587" s="957"/>
      <c r="O587" s="957"/>
      <c r="P587" s="957"/>
      <c r="Q587" s="957"/>
      <c r="R587" s="957"/>
      <c r="S587" s="957"/>
      <c r="T587" s="957"/>
    </row>
    <row r="588" spans="2:20" x14ac:dyDescent="0.35">
      <c r="B588" s="957"/>
      <c r="C588" s="957"/>
      <c r="D588" s="957"/>
      <c r="E588" s="957"/>
      <c r="F588" s="957"/>
      <c r="G588" s="957"/>
      <c r="H588" s="957"/>
      <c r="I588" s="957"/>
      <c r="J588" s="957"/>
      <c r="K588" s="957"/>
      <c r="L588" s="957"/>
      <c r="M588" s="957"/>
      <c r="N588" s="957"/>
      <c r="O588" s="957"/>
      <c r="P588" s="957"/>
      <c r="Q588" s="957"/>
      <c r="R588" s="957"/>
      <c r="S588" s="957"/>
      <c r="T588" s="957"/>
    </row>
    <row r="589" spans="2:20" x14ac:dyDescent="0.35">
      <c r="B589" s="957"/>
      <c r="C589" s="957"/>
      <c r="D589" s="957"/>
      <c r="E589" s="957"/>
      <c r="F589" s="957"/>
      <c r="G589" s="957"/>
      <c r="H589" s="957"/>
      <c r="I589" s="957"/>
      <c r="J589" s="957"/>
      <c r="K589" s="957"/>
      <c r="L589" s="957"/>
      <c r="M589" s="957"/>
      <c r="N589" s="957"/>
      <c r="O589" s="957"/>
      <c r="P589" s="957"/>
      <c r="Q589" s="957"/>
      <c r="R589" s="957"/>
      <c r="S589" s="957"/>
      <c r="T589" s="957"/>
    </row>
    <row r="590" spans="2:20" x14ac:dyDescent="0.35">
      <c r="B590" s="957"/>
      <c r="C590" s="957"/>
      <c r="D590" s="957"/>
      <c r="E590" s="957"/>
      <c r="F590" s="957"/>
      <c r="G590" s="957"/>
      <c r="H590" s="957"/>
      <c r="I590" s="957"/>
      <c r="J590" s="957"/>
      <c r="K590" s="957"/>
      <c r="L590" s="957"/>
      <c r="M590" s="957"/>
      <c r="N590" s="957"/>
      <c r="O590" s="957"/>
      <c r="P590" s="957"/>
      <c r="Q590" s="957"/>
      <c r="R590" s="957"/>
      <c r="S590" s="957"/>
      <c r="T590" s="957"/>
    </row>
    <row r="591" spans="2:20" x14ac:dyDescent="0.35">
      <c r="B591" s="957"/>
      <c r="C591" s="957"/>
      <c r="D591" s="957"/>
      <c r="E591" s="957"/>
      <c r="F591" s="957"/>
      <c r="G591" s="957"/>
      <c r="H591" s="957"/>
      <c r="I591" s="957"/>
      <c r="J591" s="957"/>
      <c r="K591" s="957"/>
      <c r="L591" s="957"/>
      <c r="M591" s="957"/>
      <c r="N591" s="957"/>
      <c r="O591" s="957"/>
      <c r="P591" s="957"/>
      <c r="Q591" s="957"/>
      <c r="R591" s="957"/>
      <c r="S591" s="957"/>
      <c r="T591" s="957"/>
    </row>
    <row r="592" spans="2:20" x14ac:dyDescent="0.35">
      <c r="B592" s="957"/>
      <c r="C592" s="957"/>
      <c r="D592" s="957"/>
      <c r="E592" s="957"/>
      <c r="F592" s="957"/>
      <c r="G592" s="957"/>
      <c r="H592" s="957"/>
      <c r="I592" s="957"/>
      <c r="J592" s="957"/>
      <c r="K592" s="957"/>
      <c r="L592" s="957"/>
      <c r="M592" s="957"/>
      <c r="N592" s="957"/>
      <c r="O592" s="957"/>
      <c r="P592" s="957"/>
      <c r="Q592" s="957"/>
      <c r="R592" s="957"/>
      <c r="S592" s="957"/>
      <c r="T592" s="957"/>
    </row>
    <row r="593" spans="2:20" x14ac:dyDescent="0.35">
      <c r="B593" s="957"/>
      <c r="C593" s="957"/>
      <c r="D593" s="957"/>
      <c r="E593" s="957"/>
      <c r="F593" s="957"/>
      <c r="G593" s="957"/>
      <c r="H593" s="957"/>
      <c r="I593" s="957"/>
      <c r="J593" s="957"/>
      <c r="K593" s="957"/>
      <c r="L593" s="957"/>
      <c r="M593" s="957"/>
      <c r="N593" s="957"/>
      <c r="O593" s="957"/>
      <c r="P593" s="957"/>
      <c r="Q593" s="957"/>
      <c r="R593" s="957"/>
      <c r="S593" s="957"/>
      <c r="T593" s="957"/>
    </row>
    <row r="594" spans="2:20" x14ac:dyDescent="0.35">
      <c r="B594" s="957"/>
      <c r="C594" s="957"/>
      <c r="D594" s="957"/>
      <c r="E594" s="957"/>
      <c r="F594" s="957"/>
      <c r="G594" s="957"/>
      <c r="H594" s="957"/>
      <c r="I594" s="957"/>
      <c r="J594" s="957"/>
      <c r="K594" s="957"/>
      <c r="L594" s="957"/>
      <c r="M594" s="957"/>
      <c r="N594" s="957"/>
      <c r="O594" s="957"/>
      <c r="P594" s="957"/>
      <c r="Q594" s="957"/>
      <c r="R594" s="957"/>
      <c r="S594" s="957"/>
      <c r="T594" s="957"/>
    </row>
    <row r="595" spans="2:20" x14ac:dyDescent="0.35">
      <c r="B595" s="957"/>
      <c r="C595" s="957"/>
      <c r="D595" s="957"/>
      <c r="E595" s="957"/>
      <c r="F595" s="957"/>
      <c r="G595" s="957"/>
      <c r="H595" s="957"/>
      <c r="I595" s="957"/>
      <c r="J595" s="957"/>
      <c r="K595" s="957"/>
      <c r="L595" s="957"/>
      <c r="M595" s="957"/>
      <c r="N595" s="957"/>
      <c r="O595" s="957"/>
      <c r="P595" s="957"/>
      <c r="Q595" s="957"/>
      <c r="R595" s="957"/>
      <c r="S595" s="957"/>
      <c r="T595" s="957"/>
    </row>
    <row r="596" spans="2:20" x14ac:dyDescent="0.35">
      <c r="B596" s="957"/>
      <c r="C596" s="957"/>
      <c r="D596" s="957"/>
      <c r="E596" s="957"/>
      <c r="F596" s="957"/>
      <c r="G596" s="957"/>
      <c r="H596" s="957"/>
      <c r="I596" s="957"/>
      <c r="J596" s="957"/>
      <c r="K596" s="957"/>
      <c r="L596" s="957"/>
      <c r="M596" s="957"/>
      <c r="N596" s="957"/>
      <c r="O596" s="957"/>
      <c r="P596" s="957"/>
      <c r="Q596" s="957"/>
      <c r="R596" s="957"/>
      <c r="S596" s="957"/>
      <c r="T596" s="957"/>
    </row>
    <row r="597" spans="2:20" x14ac:dyDescent="0.35">
      <c r="B597" s="957"/>
      <c r="C597" s="957"/>
      <c r="D597" s="957"/>
      <c r="E597" s="957"/>
      <c r="F597" s="957"/>
      <c r="G597" s="957"/>
      <c r="H597" s="957"/>
      <c r="I597" s="957"/>
      <c r="J597" s="957"/>
      <c r="K597" s="957"/>
      <c r="L597" s="957"/>
      <c r="M597" s="957"/>
      <c r="N597" s="957"/>
      <c r="O597" s="957"/>
      <c r="P597" s="957"/>
      <c r="Q597" s="957"/>
      <c r="R597" s="957"/>
      <c r="S597" s="957"/>
      <c r="T597" s="957"/>
    </row>
    <row r="598" spans="2:20" x14ac:dyDescent="0.35">
      <c r="B598" s="957"/>
      <c r="C598" s="957"/>
      <c r="D598" s="957"/>
      <c r="E598" s="957"/>
      <c r="F598" s="957"/>
      <c r="G598" s="957"/>
      <c r="H598" s="957"/>
      <c r="I598" s="957"/>
      <c r="J598" s="957"/>
      <c r="K598" s="957"/>
      <c r="L598" s="957"/>
      <c r="M598" s="957"/>
      <c r="N598" s="957"/>
      <c r="O598" s="957"/>
      <c r="P598" s="957"/>
      <c r="Q598" s="957"/>
      <c r="R598" s="957"/>
      <c r="S598" s="957"/>
      <c r="T598" s="957"/>
    </row>
    <row r="599" spans="2:20" x14ac:dyDescent="0.35">
      <c r="B599" s="957"/>
      <c r="C599" s="957"/>
      <c r="D599" s="957"/>
      <c r="E599" s="957"/>
      <c r="F599" s="957"/>
      <c r="G599" s="957"/>
      <c r="H599" s="957"/>
      <c r="I599" s="957"/>
      <c r="J599" s="957"/>
      <c r="K599" s="957"/>
      <c r="L599" s="957"/>
      <c r="M599" s="957"/>
      <c r="N599" s="957"/>
      <c r="O599" s="957"/>
      <c r="P599" s="957"/>
      <c r="Q599" s="957"/>
      <c r="R599" s="957"/>
      <c r="S599" s="957"/>
      <c r="T599" s="957"/>
    </row>
    <row r="600" spans="2:20" x14ac:dyDescent="0.35">
      <c r="B600" s="957"/>
      <c r="C600" s="957"/>
      <c r="D600" s="957"/>
      <c r="E600" s="957"/>
      <c r="F600" s="957"/>
      <c r="G600" s="957"/>
      <c r="H600" s="957"/>
      <c r="I600" s="957"/>
      <c r="J600" s="957"/>
      <c r="K600" s="957"/>
      <c r="L600" s="957"/>
      <c r="M600" s="957"/>
      <c r="N600" s="957"/>
      <c r="O600" s="957"/>
      <c r="P600" s="957"/>
      <c r="Q600" s="957"/>
      <c r="R600" s="957"/>
      <c r="S600" s="957"/>
      <c r="T600" s="957"/>
    </row>
    <row r="601" spans="2:20" x14ac:dyDescent="0.35">
      <c r="B601" s="957"/>
      <c r="C601" s="957"/>
      <c r="D601" s="957"/>
      <c r="E601" s="957"/>
      <c r="F601" s="957"/>
      <c r="G601" s="957"/>
      <c r="H601" s="957"/>
      <c r="I601" s="957"/>
      <c r="J601" s="957"/>
      <c r="K601" s="957"/>
      <c r="L601" s="957"/>
      <c r="M601" s="957"/>
      <c r="N601" s="957"/>
      <c r="O601" s="957"/>
      <c r="P601" s="957"/>
      <c r="Q601" s="957"/>
      <c r="R601" s="957"/>
      <c r="S601" s="957"/>
      <c r="T601" s="957"/>
    </row>
    <row r="602" spans="2:20" x14ac:dyDescent="0.35">
      <c r="B602" s="957"/>
      <c r="C602" s="957"/>
      <c r="D602" s="957"/>
      <c r="E602" s="957"/>
      <c r="F602" s="957"/>
      <c r="G602" s="957"/>
      <c r="H602" s="957"/>
      <c r="I602" s="957"/>
      <c r="J602" s="957"/>
      <c r="K602" s="957"/>
      <c r="L602" s="957"/>
      <c r="M602" s="957"/>
      <c r="N602" s="957"/>
      <c r="O602" s="957"/>
      <c r="P602" s="957"/>
      <c r="Q602" s="957"/>
      <c r="R602" s="957"/>
      <c r="S602" s="957"/>
      <c r="T602" s="957"/>
    </row>
    <row r="603" spans="2:20" x14ac:dyDescent="0.35">
      <c r="B603" s="957"/>
      <c r="C603" s="957"/>
      <c r="D603" s="957"/>
      <c r="E603" s="957"/>
      <c r="F603" s="957"/>
      <c r="G603" s="957"/>
      <c r="H603" s="957"/>
      <c r="I603" s="957"/>
      <c r="J603" s="957"/>
      <c r="K603" s="957"/>
      <c r="L603" s="957"/>
      <c r="M603" s="957"/>
      <c r="N603" s="957"/>
      <c r="O603" s="957"/>
      <c r="P603" s="957"/>
      <c r="Q603" s="957"/>
      <c r="R603" s="957"/>
      <c r="S603" s="957"/>
      <c r="T603" s="957"/>
    </row>
    <row r="604" spans="2:20" x14ac:dyDescent="0.35">
      <c r="B604" s="957"/>
      <c r="C604" s="957"/>
      <c r="D604" s="957"/>
      <c r="E604" s="957"/>
      <c r="F604" s="957"/>
      <c r="G604" s="957"/>
      <c r="H604" s="957"/>
      <c r="I604" s="957"/>
      <c r="J604" s="957"/>
      <c r="K604" s="957"/>
      <c r="L604" s="957"/>
      <c r="M604" s="957"/>
      <c r="N604" s="957"/>
      <c r="O604" s="957"/>
      <c r="P604" s="957"/>
      <c r="Q604" s="957"/>
      <c r="R604" s="957"/>
      <c r="S604" s="957"/>
      <c r="T604" s="957"/>
    </row>
    <row r="605" spans="2:20" x14ac:dyDescent="0.35">
      <c r="B605" s="957"/>
      <c r="C605" s="957"/>
      <c r="D605" s="957"/>
      <c r="E605" s="957"/>
      <c r="F605" s="957"/>
      <c r="G605" s="957"/>
      <c r="H605" s="957"/>
      <c r="I605" s="957"/>
      <c r="J605" s="957"/>
      <c r="K605" s="957"/>
      <c r="L605" s="957"/>
      <c r="M605" s="957"/>
      <c r="N605" s="957"/>
      <c r="O605" s="957"/>
      <c r="P605" s="957"/>
      <c r="Q605" s="957"/>
      <c r="R605" s="957"/>
      <c r="S605" s="957"/>
      <c r="T605" s="957"/>
    </row>
    <row r="606" spans="2:20" x14ac:dyDescent="0.35">
      <c r="B606" s="957"/>
      <c r="C606" s="957"/>
      <c r="D606" s="957"/>
      <c r="E606" s="957"/>
      <c r="F606" s="957"/>
      <c r="G606" s="957"/>
      <c r="H606" s="957"/>
      <c r="I606" s="957"/>
      <c r="J606" s="957"/>
      <c r="K606" s="957"/>
      <c r="L606" s="957"/>
      <c r="M606" s="957"/>
      <c r="N606" s="957"/>
      <c r="O606" s="957"/>
      <c r="P606" s="957"/>
      <c r="Q606" s="957"/>
      <c r="R606" s="957"/>
      <c r="S606" s="957"/>
      <c r="T606" s="957"/>
    </row>
    <row r="607" spans="2:20" x14ac:dyDescent="0.35">
      <c r="B607" s="957"/>
      <c r="C607" s="957"/>
      <c r="D607" s="957"/>
      <c r="E607" s="957"/>
      <c r="F607" s="957"/>
      <c r="G607" s="957"/>
      <c r="H607" s="957"/>
      <c r="I607" s="957"/>
      <c r="J607" s="957"/>
      <c r="K607" s="957"/>
      <c r="L607" s="957"/>
      <c r="M607" s="957"/>
      <c r="N607" s="957"/>
      <c r="O607" s="957"/>
      <c r="P607" s="957"/>
      <c r="Q607" s="957"/>
      <c r="R607" s="957"/>
      <c r="S607" s="957"/>
      <c r="T607" s="957"/>
    </row>
    <row r="608" spans="2:20" x14ac:dyDescent="0.35">
      <c r="B608" s="957"/>
      <c r="C608" s="957"/>
      <c r="D608" s="957"/>
      <c r="E608" s="957"/>
      <c r="F608" s="957"/>
      <c r="G608" s="957"/>
      <c r="H608" s="957"/>
      <c r="I608" s="957"/>
      <c r="J608" s="957"/>
      <c r="K608" s="957"/>
      <c r="L608" s="957"/>
      <c r="M608" s="957"/>
      <c r="N608" s="957"/>
      <c r="O608" s="957"/>
      <c r="P608" s="957"/>
      <c r="Q608" s="957"/>
      <c r="R608" s="957"/>
      <c r="S608" s="957"/>
      <c r="T608" s="957"/>
    </row>
    <row r="609" spans="2:20" x14ac:dyDescent="0.35">
      <c r="B609" s="957"/>
      <c r="C609" s="957"/>
      <c r="D609" s="957"/>
      <c r="E609" s="957"/>
      <c r="F609" s="957"/>
      <c r="G609" s="957"/>
      <c r="H609" s="957"/>
      <c r="I609" s="957"/>
      <c r="J609" s="957"/>
      <c r="K609" s="957"/>
      <c r="L609" s="957"/>
      <c r="M609" s="957"/>
      <c r="N609" s="957"/>
      <c r="O609" s="957"/>
      <c r="P609" s="957"/>
      <c r="Q609" s="957"/>
      <c r="R609" s="957"/>
      <c r="S609" s="957"/>
      <c r="T609" s="957"/>
    </row>
    <row r="610" spans="2:20" x14ac:dyDescent="0.35">
      <c r="B610" s="957"/>
      <c r="C610" s="957"/>
      <c r="D610" s="957"/>
      <c r="E610" s="957"/>
      <c r="F610" s="957"/>
      <c r="G610" s="957"/>
      <c r="H610" s="957"/>
      <c r="I610" s="957"/>
      <c r="J610" s="957"/>
      <c r="K610" s="957"/>
      <c r="L610" s="957"/>
      <c r="M610" s="957"/>
      <c r="N610" s="957"/>
      <c r="O610" s="957"/>
      <c r="P610" s="957"/>
      <c r="Q610" s="957"/>
      <c r="R610" s="957"/>
      <c r="S610" s="957"/>
      <c r="T610" s="957"/>
    </row>
    <row r="611" spans="2:20" x14ac:dyDescent="0.35">
      <c r="B611" s="957"/>
      <c r="C611" s="957"/>
      <c r="D611" s="957"/>
      <c r="E611" s="957"/>
      <c r="F611" s="957"/>
      <c r="G611" s="957"/>
      <c r="H611" s="957"/>
      <c r="I611" s="957"/>
      <c r="J611" s="957"/>
      <c r="K611" s="957"/>
      <c r="L611" s="957"/>
      <c r="M611" s="957"/>
      <c r="N611" s="957"/>
      <c r="O611" s="957"/>
      <c r="P611" s="957"/>
      <c r="Q611" s="957"/>
      <c r="R611" s="957"/>
      <c r="S611" s="957"/>
      <c r="T611" s="957"/>
    </row>
    <row r="612" spans="2:20" x14ac:dyDescent="0.35">
      <c r="B612" s="957"/>
      <c r="C612" s="957"/>
      <c r="D612" s="957"/>
      <c r="E612" s="957"/>
      <c r="F612" s="957"/>
      <c r="G612" s="957"/>
      <c r="H612" s="957"/>
      <c r="I612" s="957"/>
      <c r="J612" s="957"/>
      <c r="K612" s="957"/>
      <c r="L612" s="957"/>
      <c r="M612" s="957"/>
      <c r="N612" s="957"/>
      <c r="O612" s="957"/>
      <c r="P612" s="957"/>
      <c r="Q612" s="957"/>
      <c r="R612" s="957"/>
      <c r="S612" s="957"/>
      <c r="T612" s="957"/>
    </row>
    <row r="613" spans="2:20" x14ac:dyDescent="0.35">
      <c r="B613" s="957"/>
      <c r="C613" s="957"/>
      <c r="D613" s="957"/>
      <c r="E613" s="957"/>
      <c r="F613" s="957"/>
      <c r="G613" s="957"/>
      <c r="H613" s="957"/>
      <c r="I613" s="957"/>
      <c r="J613" s="957"/>
      <c r="K613" s="957"/>
      <c r="L613" s="957"/>
      <c r="M613" s="957"/>
      <c r="N613" s="957"/>
      <c r="O613" s="957"/>
      <c r="P613" s="957"/>
      <c r="Q613" s="957"/>
      <c r="R613" s="957"/>
      <c r="S613" s="957"/>
      <c r="T613" s="957"/>
    </row>
    <row r="614" spans="2:20" x14ac:dyDescent="0.35">
      <c r="B614" s="957"/>
      <c r="C614" s="957"/>
      <c r="D614" s="957"/>
      <c r="E614" s="957"/>
      <c r="F614" s="957"/>
      <c r="G614" s="957"/>
      <c r="H614" s="957"/>
      <c r="I614" s="957"/>
      <c r="J614" s="957"/>
      <c r="K614" s="957"/>
      <c r="L614" s="957"/>
      <c r="M614" s="957"/>
      <c r="N614" s="957"/>
      <c r="O614" s="957"/>
      <c r="P614" s="957"/>
      <c r="Q614" s="957"/>
      <c r="R614" s="957"/>
      <c r="S614" s="957"/>
      <c r="T614" s="957"/>
    </row>
    <row r="615" spans="2:20" x14ac:dyDescent="0.35">
      <c r="B615" s="957"/>
      <c r="C615" s="957"/>
      <c r="D615" s="957"/>
      <c r="E615" s="957"/>
      <c r="F615" s="957"/>
      <c r="G615" s="957"/>
      <c r="H615" s="957"/>
      <c r="I615" s="957"/>
      <c r="J615" s="957"/>
      <c r="K615" s="957"/>
      <c r="L615" s="957"/>
      <c r="M615" s="957"/>
      <c r="N615" s="957"/>
      <c r="O615" s="957"/>
      <c r="P615" s="957"/>
      <c r="Q615" s="957"/>
      <c r="R615" s="957"/>
      <c r="S615" s="957"/>
      <c r="T615" s="957"/>
    </row>
    <row r="616" spans="2:20" x14ac:dyDescent="0.35">
      <c r="B616" s="957"/>
      <c r="C616" s="957"/>
      <c r="D616" s="957"/>
      <c r="E616" s="957"/>
      <c r="F616" s="957"/>
      <c r="G616" s="957"/>
      <c r="H616" s="957"/>
      <c r="I616" s="957"/>
      <c r="J616" s="957"/>
      <c r="K616" s="957"/>
      <c r="L616" s="957"/>
      <c r="M616" s="957"/>
      <c r="N616" s="957"/>
      <c r="O616" s="957"/>
      <c r="P616" s="957"/>
      <c r="Q616" s="957"/>
      <c r="R616" s="957"/>
      <c r="S616" s="957"/>
      <c r="T616" s="957"/>
    </row>
    <row r="617" spans="2:20" x14ac:dyDescent="0.35">
      <c r="B617" s="957"/>
      <c r="C617" s="957"/>
      <c r="D617" s="957"/>
      <c r="E617" s="957"/>
      <c r="F617" s="957"/>
      <c r="G617" s="957"/>
      <c r="H617" s="957"/>
      <c r="I617" s="957"/>
      <c r="J617" s="957"/>
      <c r="K617" s="957"/>
      <c r="L617" s="957"/>
      <c r="M617" s="957"/>
      <c r="N617" s="957"/>
      <c r="O617" s="957"/>
      <c r="P617" s="957"/>
      <c r="Q617" s="957"/>
      <c r="R617" s="957"/>
      <c r="S617" s="957"/>
      <c r="T617" s="957"/>
    </row>
    <row r="618" spans="2:20" x14ac:dyDescent="0.35">
      <c r="B618" s="957"/>
      <c r="C618" s="957"/>
      <c r="D618" s="957"/>
      <c r="E618" s="957"/>
      <c r="F618" s="957"/>
      <c r="G618" s="957"/>
      <c r="H618" s="957"/>
      <c r="I618" s="957"/>
      <c r="J618" s="957"/>
      <c r="K618" s="957"/>
      <c r="L618" s="957"/>
      <c r="M618" s="957"/>
      <c r="N618" s="957"/>
      <c r="O618" s="957"/>
      <c r="P618" s="957"/>
      <c r="Q618" s="957"/>
      <c r="R618" s="957"/>
      <c r="S618" s="957"/>
      <c r="T618" s="957"/>
    </row>
    <row r="619" spans="2:20" x14ac:dyDescent="0.35">
      <c r="B619" s="957"/>
      <c r="C619" s="957"/>
      <c r="D619" s="957"/>
      <c r="E619" s="957"/>
      <c r="F619" s="957"/>
      <c r="G619" s="957"/>
      <c r="H619" s="957"/>
      <c r="I619" s="957"/>
      <c r="J619" s="957"/>
      <c r="K619" s="957"/>
      <c r="L619" s="957"/>
      <c r="M619" s="957"/>
      <c r="N619" s="957"/>
      <c r="O619" s="957"/>
      <c r="P619" s="957"/>
      <c r="Q619" s="957"/>
      <c r="R619" s="957"/>
      <c r="S619" s="957"/>
      <c r="T619" s="957"/>
    </row>
    <row r="620" spans="2:20" x14ac:dyDescent="0.35">
      <c r="B620" s="957"/>
      <c r="C620" s="957"/>
      <c r="D620" s="957"/>
      <c r="E620" s="957"/>
      <c r="F620" s="957"/>
      <c r="G620" s="957"/>
      <c r="H620" s="957"/>
      <c r="I620" s="957"/>
      <c r="J620" s="957"/>
      <c r="K620" s="957"/>
      <c r="L620" s="957"/>
      <c r="M620" s="957"/>
      <c r="N620" s="957"/>
      <c r="O620" s="957"/>
      <c r="P620" s="957"/>
      <c r="Q620" s="957"/>
      <c r="R620" s="957"/>
      <c r="S620" s="957"/>
      <c r="T620" s="957"/>
    </row>
    <row r="621" spans="2:20" x14ac:dyDescent="0.35">
      <c r="B621" s="957"/>
      <c r="C621" s="957"/>
      <c r="D621" s="957"/>
      <c r="E621" s="957"/>
      <c r="F621" s="957"/>
      <c r="G621" s="957"/>
      <c r="H621" s="957"/>
      <c r="I621" s="957"/>
      <c r="J621" s="957"/>
      <c r="K621" s="957"/>
      <c r="L621" s="957"/>
      <c r="M621" s="957"/>
      <c r="N621" s="957"/>
      <c r="O621" s="957"/>
      <c r="P621" s="957"/>
      <c r="Q621" s="957"/>
      <c r="R621" s="957"/>
      <c r="S621" s="957"/>
      <c r="T621" s="957"/>
    </row>
    <row r="622" spans="2:20" x14ac:dyDescent="0.35">
      <c r="B622" s="957"/>
      <c r="C622" s="957"/>
      <c r="D622" s="957"/>
      <c r="E622" s="957"/>
      <c r="F622" s="957"/>
      <c r="G622" s="957"/>
      <c r="H622" s="957"/>
      <c r="I622" s="957"/>
      <c r="J622" s="957"/>
      <c r="K622" s="957"/>
      <c r="L622" s="957"/>
      <c r="M622" s="957"/>
      <c r="N622" s="957"/>
      <c r="O622" s="957"/>
      <c r="P622" s="957"/>
      <c r="Q622" s="957"/>
      <c r="R622" s="957"/>
      <c r="S622" s="957"/>
      <c r="T622" s="957"/>
    </row>
    <row r="623" spans="2:20" x14ac:dyDescent="0.35">
      <c r="B623" s="957"/>
      <c r="C623" s="957"/>
      <c r="D623" s="957"/>
      <c r="E623" s="957"/>
      <c r="F623" s="957"/>
      <c r="G623" s="957"/>
      <c r="H623" s="957"/>
      <c r="I623" s="957"/>
      <c r="J623" s="957"/>
      <c r="K623" s="957"/>
      <c r="L623" s="957"/>
      <c r="M623" s="957"/>
      <c r="N623" s="957"/>
      <c r="O623" s="957"/>
      <c r="P623" s="957"/>
      <c r="Q623" s="957"/>
      <c r="R623" s="957"/>
      <c r="S623" s="957"/>
      <c r="T623" s="957"/>
    </row>
    <row r="624" spans="2:20" x14ac:dyDescent="0.35">
      <c r="B624" s="957"/>
      <c r="C624" s="957"/>
      <c r="D624" s="957"/>
      <c r="E624" s="957"/>
      <c r="F624" s="957"/>
      <c r="G624" s="957"/>
      <c r="H624" s="957"/>
      <c r="I624" s="957"/>
      <c r="J624" s="957"/>
      <c r="K624" s="957"/>
      <c r="L624" s="957"/>
      <c r="M624" s="957"/>
      <c r="N624" s="957"/>
      <c r="O624" s="957"/>
      <c r="P624" s="957"/>
      <c r="Q624" s="957"/>
      <c r="R624" s="957"/>
      <c r="S624" s="957"/>
      <c r="T624" s="957"/>
    </row>
    <row r="625" spans="2:20" x14ac:dyDescent="0.35">
      <c r="B625" s="957"/>
      <c r="C625" s="957"/>
      <c r="D625" s="957"/>
      <c r="E625" s="957"/>
      <c r="F625" s="957"/>
      <c r="G625" s="957"/>
      <c r="H625" s="957"/>
      <c r="I625" s="957"/>
      <c r="J625" s="957"/>
      <c r="K625" s="957"/>
      <c r="L625" s="957"/>
      <c r="M625" s="957"/>
      <c r="N625" s="957"/>
      <c r="O625" s="957"/>
      <c r="P625" s="957"/>
      <c r="Q625" s="957"/>
      <c r="R625" s="957"/>
      <c r="S625" s="957"/>
      <c r="T625" s="957"/>
    </row>
    <row r="626" spans="2:20" x14ac:dyDescent="0.35">
      <c r="B626" s="957"/>
      <c r="C626" s="957"/>
      <c r="D626" s="957"/>
      <c r="E626" s="957"/>
      <c r="F626" s="957"/>
      <c r="G626" s="957"/>
      <c r="H626" s="957"/>
      <c r="I626" s="957"/>
      <c r="J626" s="957"/>
      <c r="K626" s="957"/>
      <c r="L626" s="957"/>
      <c r="M626" s="957"/>
      <c r="N626" s="957"/>
      <c r="O626" s="957"/>
      <c r="P626" s="957"/>
      <c r="Q626" s="957"/>
      <c r="R626" s="957"/>
      <c r="S626" s="957"/>
      <c r="T626" s="957"/>
    </row>
    <row r="627" spans="2:20" x14ac:dyDescent="0.35">
      <c r="B627" s="957"/>
      <c r="C627" s="957"/>
      <c r="D627" s="957"/>
      <c r="E627" s="957"/>
      <c r="F627" s="957"/>
      <c r="G627" s="957"/>
      <c r="H627" s="957"/>
      <c r="I627" s="957"/>
      <c r="J627" s="957"/>
      <c r="K627" s="957"/>
      <c r="L627" s="957"/>
      <c r="M627" s="957"/>
      <c r="N627" s="957"/>
      <c r="O627" s="957"/>
      <c r="P627" s="957"/>
      <c r="Q627" s="957"/>
      <c r="R627" s="957"/>
      <c r="S627" s="957"/>
      <c r="T627" s="957"/>
    </row>
    <row r="628" spans="2:20" x14ac:dyDescent="0.35">
      <c r="B628" s="957"/>
      <c r="C628" s="957"/>
      <c r="D628" s="957"/>
      <c r="E628" s="957"/>
      <c r="F628" s="957"/>
      <c r="G628" s="957"/>
      <c r="H628" s="957"/>
      <c r="I628" s="957"/>
      <c r="J628" s="957"/>
      <c r="K628" s="957"/>
      <c r="L628" s="957"/>
      <c r="M628" s="957"/>
      <c r="N628" s="957"/>
      <c r="O628" s="957"/>
      <c r="P628" s="957"/>
      <c r="Q628" s="957"/>
      <c r="R628" s="957"/>
      <c r="S628" s="957"/>
      <c r="T628" s="957"/>
    </row>
    <row r="629" spans="2:20" x14ac:dyDescent="0.35">
      <c r="B629" s="957"/>
      <c r="C629" s="957"/>
      <c r="D629" s="957"/>
      <c r="E629" s="957"/>
      <c r="F629" s="957"/>
      <c r="G629" s="957"/>
      <c r="H629" s="957"/>
      <c r="I629" s="957"/>
      <c r="J629" s="957"/>
      <c r="K629" s="957"/>
      <c r="L629" s="957"/>
      <c r="M629" s="957"/>
      <c r="N629" s="957"/>
      <c r="O629" s="957"/>
      <c r="P629" s="957"/>
      <c r="Q629" s="957"/>
      <c r="R629" s="957"/>
      <c r="S629" s="957"/>
      <c r="T629" s="957"/>
    </row>
    <row r="630" spans="2:20" x14ac:dyDescent="0.35">
      <c r="B630" s="957"/>
      <c r="C630" s="957"/>
      <c r="D630" s="957"/>
      <c r="E630" s="957"/>
      <c r="F630" s="957"/>
      <c r="G630" s="957"/>
      <c r="H630" s="957"/>
      <c r="I630" s="957"/>
      <c r="J630" s="957"/>
      <c r="K630" s="957"/>
      <c r="L630" s="957"/>
      <c r="M630" s="957"/>
      <c r="N630" s="957"/>
      <c r="O630" s="957"/>
      <c r="P630" s="957"/>
      <c r="Q630" s="957"/>
      <c r="R630" s="957"/>
      <c r="S630" s="957"/>
      <c r="T630" s="957"/>
    </row>
    <row r="631" spans="2:20" x14ac:dyDescent="0.35">
      <c r="B631" s="957"/>
      <c r="C631" s="957"/>
      <c r="D631" s="957"/>
      <c r="E631" s="957"/>
      <c r="F631" s="957"/>
      <c r="G631" s="957"/>
      <c r="H631" s="957"/>
      <c r="I631" s="957"/>
      <c r="J631" s="957"/>
      <c r="K631" s="957"/>
      <c r="L631" s="957"/>
      <c r="M631" s="957"/>
      <c r="N631" s="957"/>
      <c r="O631" s="957"/>
      <c r="P631" s="957"/>
      <c r="Q631" s="957"/>
      <c r="R631" s="957"/>
      <c r="S631" s="957"/>
      <c r="T631" s="957"/>
    </row>
    <row r="632" spans="2:20" x14ac:dyDescent="0.35">
      <c r="B632" s="957"/>
      <c r="C632" s="957"/>
      <c r="D632" s="957"/>
      <c r="E632" s="957"/>
      <c r="F632" s="957"/>
      <c r="G632" s="957"/>
      <c r="H632" s="957"/>
      <c r="I632" s="957"/>
      <c r="J632" s="957"/>
      <c r="K632" s="957"/>
      <c r="L632" s="957"/>
      <c r="M632" s="957"/>
      <c r="N632" s="957"/>
      <c r="O632" s="957"/>
      <c r="P632" s="957"/>
      <c r="Q632" s="957"/>
      <c r="R632" s="957"/>
      <c r="S632" s="957"/>
      <c r="T632" s="957"/>
    </row>
    <row r="633" spans="2:20" x14ac:dyDescent="0.35">
      <c r="B633" s="957"/>
      <c r="C633" s="957"/>
      <c r="D633" s="957"/>
      <c r="E633" s="957"/>
      <c r="F633" s="957"/>
      <c r="G633" s="957"/>
      <c r="H633" s="957"/>
      <c r="I633" s="957"/>
      <c r="J633" s="957"/>
      <c r="K633" s="957"/>
      <c r="L633" s="957"/>
      <c r="M633" s="957"/>
      <c r="N633" s="957"/>
      <c r="O633" s="957"/>
      <c r="P633" s="957"/>
      <c r="Q633" s="957"/>
      <c r="R633" s="957"/>
      <c r="S633" s="957"/>
      <c r="T633" s="957"/>
    </row>
    <row r="634" spans="2:20" x14ac:dyDescent="0.35">
      <c r="B634" s="957"/>
      <c r="C634" s="957"/>
      <c r="D634" s="957"/>
      <c r="E634" s="957"/>
      <c r="F634" s="957"/>
      <c r="G634" s="957"/>
      <c r="H634" s="957"/>
      <c r="I634" s="957"/>
      <c r="J634" s="957"/>
      <c r="K634" s="957"/>
      <c r="L634" s="957"/>
      <c r="M634" s="957"/>
      <c r="N634" s="957"/>
      <c r="O634" s="957"/>
      <c r="P634" s="957"/>
      <c r="Q634" s="957"/>
      <c r="R634" s="957"/>
      <c r="S634" s="957"/>
      <c r="T634" s="957"/>
    </row>
    <row r="635" spans="2:20" x14ac:dyDescent="0.35">
      <c r="B635" s="957"/>
      <c r="C635" s="957"/>
      <c r="D635" s="957"/>
      <c r="E635" s="957"/>
      <c r="F635" s="957"/>
      <c r="G635" s="957"/>
      <c r="H635" s="957"/>
      <c r="I635" s="957"/>
      <c r="J635" s="957"/>
      <c r="K635" s="957"/>
      <c r="L635" s="957"/>
      <c r="M635" s="957"/>
      <c r="N635" s="957"/>
      <c r="O635" s="957"/>
      <c r="P635" s="957"/>
      <c r="Q635" s="957"/>
      <c r="R635" s="957"/>
      <c r="S635" s="957"/>
      <c r="T635" s="957"/>
    </row>
    <row r="636" spans="2:20" x14ac:dyDescent="0.35">
      <c r="B636" s="957"/>
      <c r="C636" s="957"/>
      <c r="D636" s="957"/>
      <c r="E636" s="957"/>
      <c r="F636" s="957"/>
      <c r="G636" s="957"/>
      <c r="H636" s="957"/>
      <c r="I636" s="957"/>
      <c r="J636" s="957"/>
      <c r="K636" s="957"/>
      <c r="L636" s="957"/>
      <c r="M636" s="957"/>
      <c r="N636" s="957"/>
      <c r="O636" s="957"/>
      <c r="P636" s="957"/>
      <c r="Q636" s="957"/>
      <c r="R636" s="957"/>
      <c r="S636" s="957"/>
      <c r="T636" s="957"/>
    </row>
    <row r="637" spans="2:20" x14ac:dyDescent="0.35">
      <c r="B637" s="957"/>
      <c r="C637" s="957"/>
      <c r="D637" s="957"/>
      <c r="E637" s="957"/>
      <c r="F637" s="957"/>
      <c r="G637" s="957"/>
      <c r="H637" s="957"/>
      <c r="I637" s="957"/>
      <c r="J637" s="957"/>
      <c r="K637" s="957"/>
      <c r="L637" s="957"/>
      <c r="M637" s="957"/>
      <c r="N637" s="957"/>
      <c r="O637" s="957"/>
      <c r="P637" s="957"/>
      <c r="Q637" s="957"/>
      <c r="R637" s="957"/>
      <c r="S637" s="957"/>
      <c r="T637" s="957"/>
    </row>
    <row r="638" spans="2:20" x14ac:dyDescent="0.35">
      <c r="B638" s="957"/>
      <c r="C638" s="957"/>
      <c r="D638" s="957"/>
      <c r="E638" s="957"/>
      <c r="F638" s="957"/>
      <c r="G638" s="957"/>
      <c r="H638" s="957"/>
      <c r="I638" s="957"/>
      <c r="J638" s="957"/>
      <c r="K638" s="957"/>
      <c r="L638" s="957"/>
      <c r="M638" s="957"/>
      <c r="N638" s="957"/>
      <c r="O638" s="957"/>
      <c r="P638" s="957"/>
      <c r="Q638" s="957"/>
      <c r="R638" s="957"/>
      <c r="S638" s="957"/>
      <c r="T638" s="957"/>
    </row>
    <row r="639" spans="2:20" x14ac:dyDescent="0.35">
      <c r="B639" s="957"/>
      <c r="C639" s="957"/>
      <c r="D639" s="957"/>
      <c r="E639" s="957"/>
      <c r="F639" s="957"/>
      <c r="G639" s="957"/>
      <c r="H639" s="957"/>
      <c r="I639" s="957"/>
      <c r="J639" s="957"/>
      <c r="K639" s="957"/>
      <c r="L639" s="957"/>
      <c r="M639" s="957"/>
      <c r="N639" s="957"/>
      <c r="O639" s="957"/>
      <c r="P639" s="957"/>
      <c r="Q639" s="957"/>
      <c r="R639" s="957"/>
      <c r="S639" s="957"/>
      <c r="T639" s="957"/>
    </row>
    <row r="640" spans="2:20" x14ac:dyDescent="0.35">
      <c r="B640" s="957"/>
      <c r="C640" s="957"/>
      <c r="D640" s="957"/>
      <c r="E640" s="957"/>
      <c r="F640" s="957"/>
      <c r="G640" s="957"/>
      <c r="H640" s="957"/>
      <c r="I640" s="957"/>
      <c r="J640" s="957"/>
      <c r="K640" s="957"/>
      <c r="L640" s="957"/>
      <c r="M640" s="957"/>
      <c r="N640" s="957"/>
      <c r="O640" s="957"/>
      <c r="P640" s="957"/>
      <c r="Q640" s="957"/>
      <c r="R640" s="957"/>
      <c r="S640" s="957"/>
      <c r="T640" s="957"/>
    </row>
    <row r="641" spans="2:20" x14ac:dyDescent="0.35">
      <c r="B641" s="957"/>
      <c r="C641" s="957"/>
      <c r="D641" s="957"/>
      <c r="E641" s="957"/>
      <c r="F641" s="957"/>
      <c r="G641" s="957"/>
      <c r="H641" s="957"/>
      <c r="I641" s="957"/>
      <c r="J641" s="957"/>
      <c r="K641" s="957"/>
      <c r="L641" s="957"/>
      <c r="M641" s="957"/>
      <c r="N641" s="957"/>
      <c r="O641" s="957"/>
      <c r="P641" s="957"/>
      <c r="Q641" s="957"/>
      <c r="R641" s="957"/>
      <c r="S641" s="957"/>
      <c r="T641" s="957"/>
    </row>
    <row r="642" spans="2:20" x14ac:dyDescent="0.35">
      <c r="B642" s="957"/>
      <c r="C642" s="957"/>
      <c r="D642" s="957"/>
      <c r="E642" s="957"/>
      <c r="F642" s="957"/>
      <c r="G642" s="957"/>
      <c r="H642" s="957"/>
      <c r="I642" s="957"/>
      <c r="J642" s="957"/>
      <c r="K642" s="957"/>
      <c r="L642" s="957"/>
      <c r="M642" s="957"/>
      <c r="N642" s="957"/>
      <c r="O642" s="957"/>
      <c r="P642" s="957"/>
      <c r="Q642" s="957"/>
      <c r="R642" s="957"/>
      <c r="S642" s="957"/>
      <c r="T642" s="957"/>
    </row>
    <row r="643" spans="2:20" x14ac:dyDescent="0.35">
      <c r="B643" s="957"/>
      <c r="C643" s="957"/>
      <c r="D643" s="957"/>
      <c r="E643" s="957"/>
      <c r="F643" s="957"/>
      <c r="G643" s="957"/>
      <c r="H643" s="957"/>
      <c r="I643" s="957"/>
      <c r="J643" s="957"/>
      <c r="K643" s="957"/>
      <c r="L643" s="957"/>
      <c r="M643" s="957"/>
      <c r="N643" s="957"/>
      <c r="O643" s="957"/>
      <c r="P643" s="957"/>
      <c r="Q643" s="957"/>
      <c r="R643" s="957"/>
      <c r="S643" s="957"/>
      <c r="T643" s="957"/>
    </row>
    <row r="644" spans="2:20" x14ac:dyDescent="0.35">
      <c r="B644" s="957"/>
      <c r="C644" s="957"/>
      <c r="D644" s="957"/>
      <c r="E644" s="957"/>
      <c r="F644" s="957"/>
      <c r="G644" s="957"/>
      <c r="H644" s="957"/>
      <c r="I644" s="957"/>
      <c r="J644" s="957"/>
      <c r="K644" s="957"/>
      <c r="L644" s="957"/>
      <c r="M644" s="957"/>
      <c r="N644" s="957"/>
      <c r="O644" s="957"/>
      <c r="P644" s="957"/>
      <c r="Q644" s="957"/>
      <c r="R644" s="957"/>
      <c r="S644" s="957"/>
      <c r="T644" s="957"/>
    </row>
    <row r="645" spans="2:20" x14ac:dyDescent="0.35">
      <c r="B645" s="957"/>
      <c r="C645" s="957"/>
      <c r="D645" s="957"/>
      <c r="E645" s="957"/>
      <c r="F645" s="957"/>
      <c r="G645" s="957"/>
      <c r="H645" s="957"/>
      <c r="I645" s="957"/>
      <c r="J645" s="957"/>
      <c r="K645" s="957"/>
      <c r="L645" s="957"/>
      <c r="M645" s="957"/>
      <c r="N645" s="957"/>
      <c r="O645" s="957"/>
      <c r="P645" s="957"/>
      <c r="Q645" s="957"/>
      <c r="R645" s="957"/>
      <c r="S645" s="957"/>
      <c r="T645" s="957"/>
    </row>
    <row r="646" spans="2:20" x14ac:dyDescent="0.35">
      <c r="B646" s="957"/>
      <c r="C646" s="957"/>
      <c r="D646" s="957"/>
      <c r="E646" s="957"/>
      <c r="F646" s="957"/>
      <c r="G646" s="957"/>
      <c r="H646" s="957"/>
      <c r="I646" s="957"/>
      <c r="J646" s="957"/>
      <c r="K646" s="957"/>
      <c r="L646" s="957"/>
      <c r="M646" s="957"/>
      <c r="N646" s="957"/>
      <c r="O646" s="957"/>
      <c r="P646" s="957"/>
      <c r="Q646" s="957"/>
      <c r="R646" s="957"/>
      <c r="S646" s="957"/>
      <c r="T646" s="957"/>
    </row>
    <row r="647" spans="2:20" x14ac:dyDescent="0.35">
      <c r="B647" s="957"/>
      <c r="C647" s="957"/>
      <c r="D647" s="957"/>
      <c r="E647" s="957"/>
      <c r="F647" s="957"/>
      <c r="G647" s="957"/>
      <c r="H647" s="957"/>
      <c r="I647" s="957"/>
      <c r="J647" s="957"/>
      <c r="K647" s="957"/>
      <c r="L647" s="957"/>
      <c r="M647" s="957"/>
      <c r="N647" s="957"/>
      <c r="O647" s="957"/>
      <c r="P647" s="957"/>
      <c r="Q647" s="957"/>
      <c r="R647" s="957"/>
      <c r="S647" s="957"/>
      <c r="T647" s="957"/>
    </row>
    <row r="648" spans="2:20" x14ac:dyDescent="0.35">
      <c r="B648" s="957"/>
      <c r="C648" s="957"/>
      <c r="D648" s="957"/>
      <c r="E648" s="957"/>
      <c r="F648" s="957"/>
      <c r="G648" s="957"/>
      <c r="H648" s="957"/>
      <c r="I648" s="957"/>
      <c r="J648" s="957"/>
      <c r="K648" s="957"/>
      <c r="L648" s="957"/>
      <c r="M648" s="957"/>
      <c r="N648" s="957"/>
      <c r="O648" s="957"/>
      <c r="P648" s="957"/>
      <c r="Q648" s="957"/>
      <c r="R648" s="957"/>
      <c r="S648" s="957"/>
      <c r="T648" s="957"/>
    </row>
    <row r="649" spans="2:20" x14ac:dyDescent="0.35">
      <c r="B649" s="957"/>
      <c r="C649" s="957"/>
      <c r="D649" s="957"/>
      <c r="E649" s="957"/>
      <c r="F649" s="957"/>
      <c r="G649" s="957"/>
      <c r="H649" s="957"/>
      <c r="I649" s="957"/>
      <c r="J649" s="957"/>
      <c r="K649" s="957"/>
      <c r="L649" s="957"/>
      <c r="M649" s="957"/>
      <c r="N649" s="957"/>
      <c r="O649" s="957"/>
      <c r="P649" s="957"/>
      <c r="Q649" s="957"/>
      <c r="R649" s="957"/>
      <c r="S649" s="957"/>
      <c r="T649" s="957"/>
    </row>
    <row r="650" spans="2:20" x14ac:dyDescent="0.35">
      <c r="B650" s="957"/>
      <c r="C650" s="957"/>
      <c r="D650" s="957"/>
      <c r="E650" s="957"/>
      <c r="F650" s="957"/>
      <c r="G650" s="957"/>
      <c r="H650" s="957"/>
      <c r="I650" s="957"/>
      <c r="J650" s="957"/>
      <c r="K650" s="957"/>
      <c r="L650" s="957"/>
      <c r="M650" s="957"/>
      <c r="N650" s="957"/>
      <c r="O650" s="957"/>
      <c r="P650" s="957"/>
      <c r="Q650" s="957"/>
      <c r="R650" s="957"/>
      <c r="S650" s="957"/>
      <c r="T650" s="957"/>
    </row>
    <row r="651" spans="2:20" x14ac:dyDescent="0.35">
      <c r="B651" s="957"/>
      <c r="C651" s="957"/>
      <c r="D651" s="957"/>
      <c r="E651" s="957"/>
      <c r="F651" s="957"/>
      <c r="G651" s="957"/>
      <c r="H651" s="957"/>
      <c r="I651" s="957"/>
      <c r="J651" s="957"/>
      <c r="K651" s="957"/>
      <c r="L651" s="957"/>
      <c r="M651" s="957"/>
      <c r="N651" s="957"/>
      <c r="O651" s="957"/>
      <c r="P651" s="957"/>
      <c r="Q651" s="957"/>
      <c r="R651" s="957"/>
      <c r="S651" s="957"/>
      <c r="T651" s="957"/>
    </row>
    <row r="652" spans="2:20" x14ac:dyDescent="0.35">
      <c r="B652" s="957"/>
      <c r="C652" s="957"/>
      <c r="D652" s="957"/>
      <c r="E652" s="957"/>
      <c r="F652" s="957"/>
      <c r="G652" s="957"/>
      <c r="H652" s="957"/>
      <c r="I652" s="957"/>
      <c r="J652" s="957"/>
      <c r="K652" s="957"/>
      <c r="L652" s="957"/>
      <c r="M652" s="957"/>
      <c r="N652" s="957"/>
      <c r="O652" s="957"/>
      <c r="P652" s="957"/>
      <c r="Q652" s="957"/>
      <c r="R652" s="957"/>
      <c r="S652" s="957"/>
      <c r="T652" s="957"/>
    </row>
    <row r="653" spans="2:20" x14ac:dyDescent="0.35">
      <c r="B653" s="957"/>
      <c r="C653" s="957"/>
      <c r="D653" s="957"/>
      <c r="E653" s="957"/>
      <c r="F653" s="957"/>
      <c r="G653" s="957"/>
      <c r="H653" s="957"/>
      <c r="I653" s="957"/>
      <c r="J653" s="957"/>
      <c r="K653" s="957"/>
      <c r="L653" s="957"/>
      <c r="M653" s="957"/>
      <c r="N653" s="957"/>
      <c r="O653" s="957"/>
      <c r="P653" s="957"/>
      <c r="Q653" s="957"/>
      <c r="R653" s="957"/>
      <c r="S653" s="957"/>
      <c r="T653" s="957"/>
    </row>
    <row r="654" spans="2:20" x14ac:dyDescent="0.35">
      <c r="B654" s="957"/>
      <c r="C654" s="957"/>
      <c r="D654" s="957"/>
      <c r="E654" s="957"/>
      <c r="F654" s="957"/>
      <c r="G654" s="957"/>
      <c r="H654" s="957"/>
      <c r="I654" s="957"/>
      <c r="J654" s="957"/>
      <c r="K654" s="957"/>
      <c r="L654" s="957"/>
      <c r="M654" s="957"/>
      <c r="N654" s="957"/>
      <c r="O654" s="957"/>
      <c r="P654" s="957"/>
      <c r="Q654" s="957"/>
      <c r="R654" s="957"/>
      <c r="S654" s="957"/>
      <c r="T654" s="957"/>
    </row>
    <row r="655" spans="2:20" x14ac:dyDescent="0.35">
      <c r="B655" s="957"/>
      <c r="C655" s="957"/>
      <c r="D655" s="957"/>
      <c r="E655" s="957"/>
      <c r="F655" s="957"/>
      <c r="G655" s="957"/>
      <c r="H655" s="957"/>
      <c r="I655" s="957"/>
      <c r="J655" s="957"/>
      <c r="K655" s="957"/>
      <c r="L655" s="957"/>
      <c r="M655" s="957"/>
      <c r="N655" s="957"/>
      <c r="O655" s="957"/>
      <c r="P655" s="957"/>
      <c r="Q655" s="957"/>
      <c r="R655" s="957"/>
      <c r="S655" s="957"/>
      <c r="T655" s="957"/>
    </row>
    <row r="656" spans="2:20" x14ac:dyDescent="0.35">
      <c r="B656" s="957"/>
      <c r="C656" s="957"/>
      <c r="D656" s="957"/>
      <c r="E656" s="957"/>
      <c r="F656" s="957"/>
      <c r="G656" s="957"/>
      <c r="H656" s="957"/>
      <c r="I656" s="957"/>
      <c r="J656" s="957"/>
      <c r="K656" s="957"/>
      <c r="L656" s="957"/>
      <c r="M656" s="957"/>
      <c r="N656" s="957"/>
      <c r="O656" s="957"/>
      <c r="P656" s="957"/>
      <c r="Q656" s="957"/>
      <c r="R656" s="957"/>
      <c r="S656" s="957"/>
      <c r="T656" s="957"/>
    </row>
    <row r="657" spans="2:20" x14ac:dyDescent="0.35">
      <c r="B657" s="957"/>
      <c r="C657" s="957"/>
      <c r="D657" s="957"/>
      <c r="E657" s="957"/>
      <c r="F657" s="957"/>
      <c r="G657" s="957"/>
      <c r="H657" s="957"/>
      <c r="I657" s="957"/>
      <c r="J657" s="957"/>
      <c r="K657" s="957"/>
      <c r="L657" s="957"/>
      <c r="M657" s="957"/>
      <c r="N657" s="957"/>
      <c r="O657" s="957"/>
      <c r="P657" s="957"/>
      <c r="Q657" s="957"/>
      <c r="R657" s="957"/>
      <c r="S657" s="957"/>
      <c r="T657" s="957"/>
    </row>
    <row r="658" spans="2:20" x14ac:dyDescent="0.35">
      <c r="B658" s="957"/>
      <c r="C658" s="957"/>
      <c r="D658" s="957"/>
      <c r="E658" s="957"/>
      <c r="F658" s="957"/>
      <c r="G658" s="957"/>
      <c r="H658" s="957"/>
      <c r="I658" s="957"/>
      <c r="J658" s="957"/>
      <c r="K658" s="957"/>
      <c r="L658" s="957"/>
      <c r="M658" s="957"/>
      <c r="N658" s="957"/>
      <c r="O658" s="957"/>
      <c r="P658" s="957"/>
      <c r="Q658" s="957"/>
      <c r="R658" s="957"/>
      <c r="S658" s="957"/>
      <c r="T658" s="957"/>
    </row>
    <row r="659" spans="2:20" x14ac:dyDescent="0.35">
      <c r="B659" s="957"/>
      <c r="C659" s="957"/>
      <c r="D659" s="957"/>
      <c r="E659" s="957"/>
      <c r="F659" s="957"/>
      <c r="G659" s="957"/>
      <c r="H659" s="957"/>
      <c r="I659" s="957"/>
      <c r="J659" s="957"/>
      <c r="K659" s="957"/>
      <c r="L659" s="957"/>
      <c r="M659" s="957"/>
      <c r="N659" s="957"/>
      <c r="O659" s="957"/>
      <c r="P659" s="957"/>
      <c r="Q659" s="957"/>
      <c r="R659" s="957"/>
      <c r="S659" s="957"/>
      <c r="T659" s="957"/>
    </row>
    <row r="660" spans="2:20" x14ac:dyDescent="0.35">
      <c r="B660" s="957"/>
      <c r="C660" s="957"/>
      <c r="D660" s="957"/>
      <c r="E660" s="957"/>
      <c r="F660" s="957"/>
      <c r="G660" s="957"/>
      <c r="H660" s="957"/>
      <c r="I660" s="957"/>
      <c r="J660" s="957"/>
      <c r="K660" s="957"/>
      <c r="L660" s="957"/>
      <c r="M660" s="957"/>
      <c r="N660" s="957"/>
      <c r="O660" s="957"/>
      <c r="P660" s="957"/>
      <c r="Q660" s="957"/>
      <c r="R660" s="957"/>
      <c r="S660" s="957"/>
      <c r="T660" s="957"/>
    </row>
    <row r="661" spans="2:20" x14ac:dyDescent="0.35">
      <c r="B661" s="957"/>
      <c r="C661" s="957"/>
      <c r="D661" s="957"/>
      <c r="E661" s="957"/>
      <c r="F661" s="957"/>
      <c r="G661" s="957"/>
      <c r="H661" s="957"/>
      <c r="I661" s="957"/>
      <c r="J661" s="957"/>
      <c r="K661" s="957"/>
      <c r="L661" s="957"/>
      <c r="M661" s="957"/>
      <c r="N661" s="957"/>
      <c r="O661" s="957"/>
      <c r="P661" s="957"/>
      <c r="Q661" s="957"/>
      <c r="R661" s="957"/>
      <c r="S661" s="957"/>
      <c r="T661" s="957"/>
    </row>
    <row r="662" spans="2:20" x14ac:dyDescent="0.35">
      <c r="B662" s="957"/>
      <c r="C662" s="957"/>
      <c r="D662" s="957"/>
      <c r="E662" s="957"/>
      <c r="F662" s="957"/>
      <c r="G662" s="957"/>
      <c r="H662" s="957"/>
      <c r="I662" s="957"/>
      <c r="J662" s="957"/>
      <c r="K662" s="957"/>
      <c r="L662" s="957"/>
      <c r="M662" s="957"/>
      <c r="N662" s="957"/>
      <c r="O662" s="957"/>
      <c r="P662" s="957"/>
      <c r="Q662" s="957"/>
      <c r="R662" s="957"/>
      <c r="S662" s="957"/>
      <c r="T662" s="957"/>
    </row>
    <row r="663" spans="2:20" x14ac:dyDescent="0.35">
      <c r="B663" s="957"/>
      <c r="C663" s="957"/>
      <c r="D663" s="957"/>
      <c r="E663" s="957"/>
      <c r="F663" s="957"/>
      <c r="G663" s="957"/>
      <c r="H663" s="957"/>
      <c r="I663" s="957"/>
      <c r="J663" s="957"/>
      <c r="K663" s="957"/>
      <c r="L663" s="957"/>
      <c r="M663" s="957"/>
      <c r="N663" s="957"/>
      <c r="O663" s="957"/>
      <c r="P663" s="957"/>
      <c r="Q663" s="957"/>
      <c r="R663" s="957"/>
      <c r="S663" s="957"/>
      <c r="T663" s="957"/>
    </row>
    <row r="664" spans="2:20" x14ac:dyDescent="0.35">
      <c r="B664" s="957"/>
      <c r="C664" s="957"/>
      <c r="D664" s="957"/>
      <c r="E664" s="957"/>
      <c r="F664" s="957"/>
      <c r="G664" s="957"/>
      <c r="H664" s="957"/>
      <c r="I664" s="957"/>
      <c r="J664" s="957"/>
      <c r="K664" s="957"/>
      <c r="L664" s="957"/>
      <c r="M664" s="957"/>
      <c r="N664" s="957"/>
      <c r="O664" s="957"/>
      <c r="P664" s="957"/>
      <c r="Q664" s="957"/>
      <c r="R664" s="957"/>
      <c r="S664" s="957"/>
      <c r="T664" s="957"/>
    </row>
    <row r="665" spans="2:20" x14ac:dyDescent="0.35">
      <c r="B665" s="957"/>
      <c r="C665" s="957"/>
      <c r="D665" s="957"/>
      <c r="E665" s="957"/>
      <c r="F665" s="957"/>
      <c r="G665" s="957"/>
      <c r="H665" s="957"/>
      <c r="I665" s="957"/>
      <c r="J665" s="957"/>
      <c r="K665" s="957"/>
      <c r="L665" s="957"/>
      <c r="M665" s="957"/>
      <c r="N665" s="957"/>
      <c r="O665" s="957"/>
      <c r="P665" s="957"/>
      <c r="Q665" s="957"/>
      <c r="R665" s="957"/>
      <c r="S665" s="957"/>
      <c r="T665" s="957"/>
    </row>
    <row r="666" spans="2:20" x14ac:dyDescent="0.35">
      <c r="B666" s="957"/>
      <c r="C666" s="957"/>
      <c r="D666" s="957"/>
      <c r="E666" s="957"/>
      <c r="F666" s="957"/>
      <c r="G666" s="957"/>
      <c r="H666" s="957"/>
      <c r="I666" s="957"/>
      <c r="J666" s="957"/>
      <c r="K666" s="957"/>
      <c r="L666" s="957"/>
      <c r="M666" s="957"/>
      <c r="N666" s="957"/>
      <c r="O666" s="957"/>
      <c r="P666" s="957"/>
      <c r="Q666" s="957"/>
      <c r="R666" s="957"/>
      <c r="S666" s="957"/>
      <c r="T666" s="957"/>
    </row>
    <row r="667" spans="2:20" x14ac:dyDescent="0.35">
      <c r="B667" s="957"/>
      <c r="C667" s="957"/>
      <c r="D667" s="957"/>
      <c r="E667" s="957"/>
      <c r="F667" s="957"/>
      <c r="G667" s="957"/>
      <c r="H667" s="957"/>
      <c r="I667" s="957"/>
      <c r="J667" s="957"/>
      <c r="K667" s="957"/>
      <c r="L667" s="957"/>
      <c r="M667" s="957"/>
      <c r="N667" s="957"/>
      <c r="O667" s="957"/>
      <c r="P667" s="957"/>
      <c r="Q667" s="957"/>
      <c r="R667" s="957"/>
      <c r="S667" s="957"/>
      <c r="T667" s="957"/>
    </row>
    <row r="668" spans="2:20" x14ac:dyDescent="0.35">
      <c r="B668" s="957"/>
      <c r="C668" s="957"/>
      <c r="D668" s="957"/>
      <c r="E668" s="957"/>
      <c r="F668" s="957"/>
      <c r="G668" s="957"/>
      <c r="H668" s="957"/>
      <c r="I668" s="957"/>
      <c r="J668" s="957"/>
      <c r="K668" s="957"/>
      <c r="L668" s="957"/>
      <c r="M668" s="957"/>
      <c r="N668" s="957"/>
      <c r="O668" s="957"/>
      <c r="P668" s="957"/>
      <c r="Q668" s="957"/>
      <c r="R668" s="957"/>
      <c r="S668" s="957"/>
      <c r="T668" s="957"/>
    </row>
    <row r="669" spans="2:20" x14ac:dyDescent="0.35">
      <c r="B669" s="957"/>
      <c r="C669" s="957"/>
      <c r="D669" s="957"/>
      <c r="E669" s="957"/>
      <c r="F669" s="957"/>
      <c r="G669" s="957"/>
      <c r="H669" s="957"/>
      <c r="I669" s="957"/>
      <c r="J669" s="957"/>
      <c r="K669" s="957"/>
      <c r="L669" s="957"/>
      <c r="M669" s="957"/>
      <c r="N669" s="957"/>
      <c r="O669" s="957"/>
      <c r="P669" s="957"/>
      <c r="Q669" s="957"/>
      <c r="R669" s="957"/>
      <c r="S669" s="957"/>
      <c r="T669" s="957"/>
    </row>
    <row r="670" spans="2:20" x14ac:dyDescent="0.35">
      <c r="B670" s="957"/>
      <c r="C670" s="957"/>
      <c r="D670" s="957"/>
      <c r="E670" s="957"/>
      <c r="F670" s="957"/>
      <c r="G670" s="957"/>
      <c r="H670" s="957"/>
      <c r="I670" s="957"/>
      <c r="J670" s="957"/>
      <c r="K670" s="957"/>
      <c r="L670" s="957"/>
      <c r="M670" s="957"/>
      <c r="N670" s="957"/>
      <c r="O670" s="957"/>
      <c r="P670" s="957"/>
      <c r="Q670" s="957"/>
      <c r="R670" s="957"/>
      <c r="S670" s="957"/>
      <c r="T670" s="957"/>
    </row>
    <row r="671" spans="2:20" x14ac:dyDescent="0.35">
      <c r="B671" s="957"/>
      <c r="C671" s="957"/>
      <c r="D671" s="957"/>
      <c r="E671" s="957"/>
      <c r="F671" s="957"/>
      <c r="G671" s="957"/>
      <c r="H671" s="957"/>
      <c r="I671" s="957"/>
      <c r="J671" s="957"/>
      <c r="K671" s="957"/>
      <c r="L671" s="957"/>
      <c r="M671" s="957"/>
      <c r="N671" s="957"/>
      <c r="O671" s="957"/>
      <c r="P671" s="957"/>
      <c r="Q671" s="957"/>
      <c r="R671" s="957"/>
      <c r="S671" s="957"/>
      <c r="T671" s="957"/>
    </row>
    <row r="672" spans="2:20" x14ac:dyDescent="0.35">
      <c r="B672" s="957"/>
      <c r="C672" s="957"/>
      <c r="D672" s="957"/>
      <c r="E672" s="957"/>
      <c r="F672" s="957"/>
      <c r="G672" s="957"/>
      <c r="H672" s="957"/>
      <c r="I672" s="957"/>
      <c r="J672" s="957"/>
      <c r="K672" s="957"/>
      <c r="L672" s="957"/>
      <c r="M672" s="957"/>
      <c r="N672" s="957"/>
      <c r="O672" s="957"/>
      <c r="P672" s="957"/>
      <c r="Q672" s="957"/>
      <c r="R672" s="957"/>
      <c r="S672" s="957"/>
      <c r="T672" s="957"/>
    </row>
    <row r="673" spans="2:20" x14ac:dyDescent="0.35">
      <c r="B673" s="957"/>
      <c r="C673" s="957"/>
      <c r="D673" s="957"/>
      <c r="E673" s="957"/>
      <c r="F673" s="957"/>
      <c r="G673" s="957"/>
      <c r="H673" s="957"/>
      <c r="I673" s="957"/>
      <c r="J673" s="957"/>
      <c r="K673" s="957"/>
      <c r="L673" s="957"/>
      <c r="M673" s="957"/>
      <c r="N673" s="957"/>
      <c r="O673" s="957"/>
      <c r="P673" s="957"/>
      <c r="Q673" s="957"/>
      <c r="R673" s="957"/>
      <c r="S673" s="957"/>
      <c r="T673" s="957"/>
    </row>
    <row r="674" spans="2:20" x14ac:dyDescent="0.35">
      <c r="B674" s="957"/>
      <c r="C674" s="957"/>
      <c r="D674" s="957"/>
      <c r="E674" s="957"/>
      <c r="F674" s="957"/>
      <c r="G674" s="957"/>
      <c r="H674" s="957"/>
      <c r="I674" s="957"/>
      <c r="J674" s="957"/>
      <c r="K674" s="957"/>
      <c r="L674" s="957"/>
      <c r="M674" s="957"/>
      <c r="N674" s="957"/>
      <c r="O674" s="957"/>
      <c r="P674" s="957"/>
      <c r="Q674" s="957"/>
      <c r="R674" s="957"/>
      <c r="S674" s="957"/>
      <c r="T674" s="957"/>
    </row>
    <row r="675" spans="2:20" x14ac:dyDescent="0.35">
      <c r="B675" s="957"/>
      <c r="C675" s="957"/>
      <c r="D675" s="957"/>
      <c r="E675" s="957"/>
      <c r="F675" s="957"/>
      <c r="G675" s="957"/>
      <c r="H675" s="957"/>
      <c r="I675" s="957"/>
      <c r="J675" s="957"/>
      <c r="K675" s="957"/>
      <c r="L675" s="957"/>
      <c r="M675" s="957"/>
      <c r="N675" s="957"/>
      <c r="O675" s="957"/>
      <c r="P675" s="957"/>
      <c r="Q675" s="957"/>
      <c r="R675" s="957"/>
      <c r="S675" s="957"/>
      <c r="T675" s="957"/>
    </row>
    <row r="676" spans="2:20" x14ac:dyDescent="0.35">
      <c r="B676" s="957"/>
      <c r="C676" s="957"/>
      <c r="D676" s="957"/>
      <c r="E676" s="957"/>
      <c r="F676" s="957"/>
      <c r="G676" s="957"/>
      <c r="H676" s="957"/>
      <c r="I676" s="957"/>
      <c r="J676" s="957"/>
      <c r="K676" s="957"/>
      <c r="L676" s="957"/>
      <c r="M676" s="957"/>
      <c r="N676" s="957"/>
      <c r="O676" s="957"/>
      <c r="P676" s="957"/>
      <c r="Q676" s="957"/>
      <c r="R676" s="957"/>
      <c r="S676" s="957"/>
      <c r="T676" s="957"/>
    </row>
    <row r="677" spans="2:20" x14ac:dyDescent="0.35">
      <c r="B677" s="957"/>
      <c r="C677" s="957"/>
      <c r="D677" s="957"/>
      <c r="E677" s="957"/>
      <c r="F677" s="957"/>
      <c r="G677" s="957"/>
      <c r="H677" s="957"/>
      <c r="I677" s="957"/>
      <c r="J677" s="957"/>
      <c r="K677" s="957"/>
      <c r="L677" s="957"/>
      <c r="M677" s="957"/>
      <c r="N677" s="957"/>
      <c r="O677" s="957"/>
      <c r="P677" s="957"/>
      <c r="Q677" s="957"/>
      <c r="R677" s="957"/>
      <c r="S677" s="957"/>
      <c r="T677" s="957"/>
    </row>
    <row r="678" spans="2:20" x14ac:dyDescent="0.35">
      <c r="B678" s="957"/>
      <c r="C678" s="957"/>
      <c r="D678" s="957"/>
      <c r="E678" s="957"/>
      <c r="F678" s="957"/>
      <c r="G678" s="957"/>
      <c r="H678" s="957"/>
      <c r="I678" s="957"/>
      <c r="J678" s="957"/>
      <c r="K678" s="957"/>
      <c r="L678" s="957"/>
      <c r="M678" s="957"/>
      <c r="N678" s="957"/>
      <c r="O678" s="957"/>
      <c r="P678" s="957"/>
      <c r="Q678" s="957"/>
      <c r="R678" s="957"/>
      <c r="S678" s="957"/>
      <c r="T678" s="957"/>
    </row>
    <row r="679" spans="2:20" x14ac:dyDescent="0.35">
      <c r="B679" s="957"/>
      <c r="C679" s="957"/>
      <c r="D679" s="957"/>
      <c r="E679" s="957"/>
      <c r="F679" s="957"/>
      <c r="G679" s="957"/>
      <c r="H679" s="957"/>
      <c r="I679" s="957"/>
      <c r="J679" s="957"/>
      <c r="K679" s="957"/>
      <c r="L679" s="957"/>
      <c r="M679" s="957"/>
      <c r="N679" s="957"/>
      <c r="O679" s="957"/>
      <c r="P679" s="957"/>
      <c r="Q679" s="957"/>
      <c r="R679" s="957"/>
      <c r="S679" s="957"/>
      <c r="T679" s="957"/>
    </row>
    <row r="680" spans="2:20" x14ac:dyDescent="0.35">
      <c r="B680" s="957"/>
      <c r="C680" s="957"/>
      <c r="D680" s="957"/>
      <c r="E680" s="957"/>
      <c r="F680" s="957"/>
      <c r="G680" s="957"/>
      <c r="H680" s="957"/>
      <c r="I680" s="957"/>
      <c r="J680" s="957"/>
      <c r="K680" s="957"/>
      <c r="L680" s="957"/>
      <c r="M680" s="957"/>
      <c r="N680" s="957"/>
      <c r="O680" s="957"/>
      <c r="P680" s="957"/>
      <c r="Q680" s="957"/>
      <c r="R680" s="957"/>
      <c r="S680" s="957"/>
      <c r="T680" s="957"/>
    </row>
    <row r="681" spans="2:20" x14ac:dyDescent="0.35">
      <c r="B681" s="957"/>
      <c r="C681" s="957"/>
      <c r="D681" s="957"/>
      <c r="E681" s="957"/>
      <c r="F681" s="957"/>
      <c r="G681" s="957"/>
      <c r="H681" s="957"/>
      <c r="I681" s="957"/>
      <c r="J681" s="957"/>
      <c r="K681" s="957"/>
      <c r="L681" s="957"/>
      <c r="M681" s="957"/>
      <c r="N681" s="957"/>
      <c r="O681" s="957"/>
      <c r="P681" s="957"/>
      <c r="Q681" s="957"/>
      <c r="R681" s="957"/>
      <c r="S681" s="957"/>
      <c r="T681" s="957"/>
    </row>
    <row r="682" spans="2:20" x14ac:dyDescent="0.35">
      <c r="B682" s="957"/>
      <c r="C682" s="957"/>
      <c r="D682" s="957"/>
      <c r="E682" s="957"/>
      <c r="F682" s="957"/>
      <c r="G682" s="957"/>
      <c r="H682" s="957"/>
      <c r="I682" s="957"/>
      <c r="J682" s="957"/>
      <c r="K682" s="957"/>
      <c r="L682" s="957"/>
      <c r="M682" s="957"/>
      <c r="N682" s="957"/>
      <c r="O682" s="957"/>
      <c r="P682" s="957"/>
      <c r="Q682" s="957"/>
      <c r="R682" s="957"/>
      <c r="S682" s="957"/>
      <c r="T682" s="957"/>
    </row>
    <row r="683" spans="2:20" x14ac:dyDescent="0.35">
      <c r="B683" s="957"/>
      <c r="C683" s="957"/>
      <c r="D683" s="957"/>
      <c r="E683" s="957"/>
      <c r="F683" s="957"/>
      <c r="G683" s="957"/>
      <c r="H683" s="957"/>
      <c r="I683" s="957"/>
      <c r="J683" s="957"/>
      <c r="K683" s="957"/>
      <c r="L683" s="957"/>
      <c r="M683" s="957"/>
      <c r="N683" s="957"/>
      <c r="O683" s="957"/>
      <c r="P683" s="957"/>
      <c r="Q683" s="957"/>
      <c r="R683" s="957"/>
      <c r="S683" s="957"/>
      <c r="T683" s="957"/>
    </row>
    <row r="684" spans="2:20" x14ac:dyDescent="0.35">
      <c r="B684" s="957"/>
      <c r="C684" s="957"/>
      <c r="D684" s="957"/>
      <c r="E684" s="957"/>
      <c r="F684" s="957"/>
      <c r="G684" s="957"/>
      <c r="H684" s="957"/>
      <c r="I684" s="957"/>
      <c r="J684" s="957"/>
      <c r="K684" s="957"/>
      <c r="L684" s="957"/>
      <c r="M684" s="957"/>
      <c r="N684" s="957"/>
      <c r="O684" s="957"/>
      <c r="P684" s="957"/>
      <c r="Q684" s="957"/>
      <c r="R684" s="957"/>
      <c r="S684" s="957"/>
      <c r="T684" s="957"/>
    </row>
    <row r="685" spans="2:20" x14ac:dyDescent="0.35">
      <c r="B685" s="957"/>
      <c r="C685" s="957"/>
      <c r="D685" s="957"/>
      <c r="E685" s="957"/>
      <c r="F685" s="957"/>
      <c r="G685" s="957"/>
      <c r="H685" s="957"/>
      <c r="I685" s="957"/>
      <c r="J685" s="957"/>
      <c r="K685" s="957"/>
      <c r="L685" s="957"/>
      <c r="M685" s="957"/>
      <c r="N685" s="957"/>
      <c r="O685" s="957"/>
      <c r="P685" s="957"/>
      <c r="Q685" s="957"/>
      <c r="R685" s="957"/>
      <c r="S685" s="957"/>
      <c r="T685" s="957"/>
    </row>
    <row r="686" spans="2:20" x14ac:dyDescent="0.35">
      <c r="B686" s="957"/>
      <c r="C686" s="957"/>
      <c r="D686" s="957"/>
      <c r="E686" s="957"/>
      <c r="F686" s="957"/>
      <c r="G686" s="957"/>
      <c r="H686" s="957"/>
      <c r="I686" s="957"/>
      <c r="J686" s="957"/>
      <c r="K686" s="957"/>
      <c r="L686" s="957"/>
      <c r="M686" s="957"/>
      <c r="N686" s="957"/>
      <c r="O686" s="957"/>
      <c r="P686" s="957"/>
      <c r="Q686" s="957"/>
      <c r="R686" s="957"/>
      <c r="S686" s="957"/>
      <c r="T686" s="957"/>
    </row>
    <row r="687" spans="2:20" x14ac:dyDescent="0.35">
      <c r="B687" s="957"/>
      <c r="C687" s="957"/>
      <c r="D687" s="957"/>
      <c r="E687" s="957"/>
      <c r="F687" s="957"/>
      <c r="G687" s="957"/>
      <c r="H687" s="957"/>
      <c r="I687" s="957"/>
      <c r="J687" s="957"/>
      <c r="K687" s="957"/>
      <c r="L687" s="957"/>
      <c r="M687" s="957"/>
      <c r="N687" s="957"/>
      <c r="O687" s="957"/>
      <c r="P687" s="957"/>
      <c r="Q687" s="957"/>
      <c r="R687" s="957"/>
      <c r="S687" s="957"/>
      <c r="T687" s="957"/>
    </row>
    <row r="688" spans="2:20" x14ac:dyDescent="0.35">
      <c r="B688" s="957"/>
      <c r="C688" s="957"/>
      <c r="D688" s="957"/>
      <c r="E688" s="957"/>
      <c r="F688" s="957"/>
      <c r="G688" s="957"/>
      <c r="H688" s="957"/>
      <c r="I688" s="957"/>
      <c r="J688" s="957"/>
      <c r="K688" s="957"/>
      <c r="L688" s="957"/>
      <c r="M688" s="957"/>
      <c r="N688" s="957"/>
      <c r="O688" s="957"/>
      <c r="P688" s="957"/>
      <c r="Q688" s="957"/>
      <c r="R688" s="957"/>
      <c r="S688" s="957"/>
      <c r="T688" s="957"/>
    </row>
    <row r="689" spans="2:20" x14ac:dyDescent="0.35">
      <c r="B689" s="957"/>
      <c r="C689" s="957"/>
      <c r="D689" s="957"/>
      <c r="E689" s="957"/>
      <c r="F689" s="957"/>
      <c r="G689" s="957"/>
      <c r="H689" s="957"/>
      <c r="I689" s="957"/>
      <c r="J689" s="957"/>
      <c r="K689" s="957"/>
      <c r="L689" s="957"/>
      <c r="M689" s="957"/>
      <c r="N689" s="957"/>
      <c r="O689" s="957"/>
      <c r="P689" s="957"/>
      <c r="Q689" s="957"/>
      <c r="R689" s="957"/>
      <c r="S689" s="957"/>
      <c r="T689" s="957"/>
    </row>
    <row r="690" spans="2:20" x14ac:dyDescent="0.35">
      <c r="B690" s="957"/>
      <c r="C690" s="957"/>
      <c r="D690" s="957"/>
      <c r="E690" s="957"/>
      <c r="F690" s="957"/>
      <c r="G690" s="957"/>
      <c r="H690" s="957"/>
      <c r="I690" s="957"/>
      <c r="J690" s="957"/>
      <c r="K690" s="957"/>
      <c r="L690" s="957"/>
      <c r="M690" s="957"/>
      <c r="N690" s="957"/>
      <c r="O690" s="957"/>
      <c r="P690" s="957"/>
      <c r="Q690" s="957"/>
      <c r="R690" s="957"/>
      <c r="S690" s="957"/>
      <c r="T690" s="957"/>
    </row>
    <row r="691" spans="2:20" x14ac:dyDescent="0.35">
      <c r="B691" s="957"/>
      <c r="C691" s="957"/>
      <c r="D691" s="957"/>
      <c r="E691" s="957"/>
      <c r="F691" s="957"/>
      <c r="G691" s="957"/>
      <c r="H691" s="957"/>
      <c r="I691" s="957"/>
      <c r="J691" s="957"/>
      <c r="K691" s="957"/>
      <c r="L691" s="957"/>
      <c r="M691" s="957"/>
      <c r="N691" s="957"/>
      <c r="O691" s="957"/>
      <c r="P691" s="957"/>
      <c r="Q691" s="957"/>
      <c r="R691" s="957"/>
      <c r="S691" s="957"/>
      <c r="T691" s="957"/>
    </row>
    <row r="692" spans="2:20" x14ac:dyDescent="0.35">
      <c r="B692" s="957"/>
      <c r="C692" s="957"/>
      <c r="D692" s="957"/>
      <c r="E692" s="957"/>
      <c r="F692" s="957"/>
      <c r="G692" s="957"/>
      <c r="H692" s="957"/>
      <c r="I692" s="957"/>
      <c r="J692" s="957"/>
      <c r="K692" s="957"/>
      <c r="L692" s="957"/>
      <c r="M692" s="957"/>
      <c r="N692" s="957"/>
      <c r="O692" s="957"/>
      <c r="P692" s="957"/>
      <c r="Q692" s="957"/>
      <c r="R692" s="957"/>
      <c r="S692" s="957"/>
      <c r="T692" s="957"/>
    </row>
    <row r="693" spans="2:20" x14ac:dyDescent="0.35">
      <c r="B693" s="957"/>
      <c r="C693" s="957"/>
      <c r="D693" s="957"/>
      <c r="E693" s="957"/>
      <c r="F693" s="957"/>
      <c r="G693" s="957"/>
      <c r="H693" s="957"/>
      <c r="I693" s="957"/>
      <c r="J693" s="957"/>
      <c r="K693" s="957"/>
      <c r="L693" s="957"/>
      <c r="M693" s="957"/>
      <c r="N693" s="957"/>
      <c r="O693" s="957"/>
      <c r="P693" s="957"/>
      <c r="Q693" s="957"/>
      <c r="R693" s="957"/>
      <c r="S693" s="957"/>
      <c r="T693" s="957"/>
    </row>
    <row r="694" spans="2:20" x14ac:dyDescent="0.35">
      <c r="B694" s="957"/>
      <c r="C694" s="957"/>
      <c r="D694" s="957"/>
      <c r="E694" s="957"/>
      <c r="F694" s="957"/>
      <c r="G694" s="957"/>
      <c r="H694" s="957"/>
      <c r="I694" s="957"/>
      <c r="J694" s="957"/>
      <c r="K694" s="957"/>
      <c r="L694" s="957"/>
      <c r="M694" s="957"/>
      <c r="N694" s="957"/>
      <c r="O694" s="957"/>
      <c r="P694" s="957"/>
      <c r="Q694" s="957"/>
      <c r="R694" s="957"/>
      <c r="S694" s="957"/>
      <c r="T694" s="957"/>
    </row>
    <row r="695" spans="2:20" x14ac:dyDescent="0.35">
      <c r="B695" s="957"/>
      <c r="C695" s="957"/>
      <c r="D695" s="957"/>
      <c r="E695" s="957"/>
      <c r="F695" s="957"/>
      <c r="G695" s="957"/>
      <c r="H695" s="957"/>
      <c r="I695" s="957"/>
      <c r="J695" s="957"/>
      <c r="K695" s="957"/>
      <c r="L695" s="957"/>
      <c r="M695" s="957"/>
      <c r="N695" s="957"/>
      <c r="O695" s="957"/>
      <c r="P695" s="957"/>
      <c r="Q695" s="957"/>
      <c r="R695" s="957"/>
      <c r="S695" s="957"/>
      <c r="T695" s="957"/>
    </row>
    <row r="696" spans="2:20" x14ac:dyDescent="0.35">
      <c r="B696" s="957"/>
      <c r="C696" s="957"/>
      <c r="D696" s="957"/>
      <c r="E696" s="957"/>
      <c r="F696" s="957"/>
      <c r="G696" s="957"/>
      <c r="H696" s="957"/>
      <c r="I696" s="957"/>
      <c r="J696" s="957"/>
      <c r="K696" s="957"/>
      <c r="L696" s="957"/>
      <c r="M696" s="957"/>
      <c r="N696" s="957"/>
      <c r="O696" s="957"/>
      <c r="P696" s="957"/>
      <c r="Q696" s="957"/>
      <c r="R696" s="957"/>
      <c r="S696" s="957"/>
      <c r="T696" s="957"/>
    </row>
    <row r="697" spans="2:20" x14ac:dyDescent="0.35">
      <c r="B697" s="957"/>
      <c r="C697" s="957"/>
      <c r="D697" s="957"/>
      <c r="E697" s="957"/>
      <c r="F697" s="957"/>
      <c r="G697" s="957"/>
      <c r="H697" s="957"/>
      <c r="I697" s="957"/>
      <c r="J697" s="957"/>
      <c r="K697" s="957"/>
      <c r="L697" s="957"/>
      <c r="M697" s="957"/>
      <c r="N697" s="957"/>
      <c r="O697" s="957"/>
      <c r="P697" s="957"/>
      <c r="Q697" s="957"/>
      <c r="R697" s="957"/>
      <c r="S697" s="957"/>
      <c r="T697" s="957"/>
    </row>
    <row r="698" spans="2:20" x14ac:dyDescent="0.35">
      <c r="B698" s="957"/>
      <c r="C698" s="957"/>
      <c r="D698" s="957"/>
      <c r="E698" s="957"/>
      <c r="F698" s="957"/>
      <c r="G698" s="957"/>
      <c r="H698" s="957"/>
      <c r="I698" s="957"/>
      <c r="J698" s="957"/>
      <c r="K698" s="957"/>
      <c r="L698" s="957"/>
      <c r="M698" s="957"/>
      <c r="N698" s="957"/>
      <c r="O698" s="957"/>
      <c r="P698" s="957"/>
      <c r="Q698" s="957"/>
      <c r="R698" s="957"/>
      <c r="S698" s="957"/>
      <c r="T698" s="957"/>
    </row>
    <row r="699" spans="2:20" x14ac:dyDescent="0.35">
      <c r="B699" s="957"/>
      <c r="C699" s="957"/>
      <c r="D699" s="957"/>
      <c r="E699" s="957"/>
      <c r="F699" s="957"/>
      <c r="G699" s="957"/>
      <c r="H699" s="957"/>
      <c r="I699" s="957"/>
      <c r="J699" s="957"/>
      <c r="K699" s="957"/>
      <c r="L699" s="957"/>
      <c r="M699" s="957"/>
      <c r="N699" s="957"/>
      <c r="O699" s="957"/>
      <c r="P699" s="957"/>
      <c r="Q699" s="957"/>
      <c r="R699" s="957"/>
      <c r="S699" s="957"/>
      <c r="T699" s="957"/>
    </row>
    <row r="700" spans="2:20" x14ac:dyDescent="0.35">
      <c r="B700" s="957"/>
      <c r="C700" s="957"/>
      <c r="D700" s="957"/>
      <c r="E700" s="957"/>
      <c r="F700" s="957"/>
      <c r="G700" s="957"/>
      <c r="H700" s="957"/>
      <c r="I700" s="957"/>
      <c r="J700" s="957"/>
      <c r="K700" s="957"/>
      <c r="L700" s="957"/>
      <c r="M700" s="957"/>
      <c r="N700" s="957"/>
      <c r="O700" s="957"/>
      <c r="P700" s="957"/>
      <c r="Q700" s="957"/>
      <c r="R700" s="957"/>
      <c r="S700" s="957"/>
      <c r="T700" s="957"/>
    </row>
    <row r="701" spans="2:20" x14ac:dyDescent="0.35">
      <c r="B701" s="957"/>
      <c r="C701" s="957"/>
      <c r="D701" s="957"/>
      <c r="E701" s="957"/>
      <c r="F701" s="957"/>
      <c r="G701" s="957"/>
      <c r="H701" s="957"/>
      <c r="I701" s="957"/>
      <c r="J701" s="957"/>
      <c r="K701" s="957"/>
      <c r="L701" s="957"/>
      <c r="M701" s="957"/>
      <c r="N701" s="957"/>
      <c r="O701" s="957"/>
      <c r="P701" s="957"/>
      <c r="Q701" s="957"/>
      <c r="R701" s="957"/>
      <c r="S701" s="957"/>
      <c r="T701" s="957"/>
    </row>
    <row r="702" spans="2:20" x14ac:dyDescent="0.35">
      <c r="B702" s="957"/>
      <c r="C702" s="957"/>
      <c r="D702" s="957"/>
      <c r="E702" s="957"/>
      <c r="F702" s="957"/>
      <c r="G702" s="957"/>
      <c r="H702" s="957"/>
      <c r="I702" s="957"/>
      <c r="J702" s="957"/>
      <c r="K702" s="957"/>
      <c r="L702" s="957"/>
      <c r="M702" s="957"/>
      <c r="N702" s="957"/>
      <c r="O702" s="957"/>
      <c r="P702" s="957"/>
      <c r="Q702" s="957"/>
      <c r="R702" s="957"/>
      <c r="S702" s="957"/>
      <c r="T702" s="957"/>
    </row>
    <row r="703" spans="2:20" x14ac:dyDescent="0.35">
      <c r="B703" s="957"/>
      <c r="C703" s="957"/>
      <c r="D703" s="957"/>
      <c r="E703" s="957"/>
      <c r="F703" s="957"/>
      <c r="G703" s="957"/>
      <c r="H703" s="957"/>
      <c r="I703" s="957"/>
      <c r="J703" s="957"/>
      <c r="K703" s="957"/>
      <c r="L703" s="957"/>
      <c r="M703" s="957"/>
      <c r="N703" s="957"/>
      <c r="O703" s="957"/>
      <c r="P703" s="957"/>
      <c r="Q703" s="957"/>
      <c r="R703" s="957"/>
      <c r="S703" s="957"/>
      <c r="T703" s="957"/>
    </row>
    <row r="704" spans="2:20" x14ac:dyDescent="0.35">
      <c r="B704" s="957"/>
      <c r="C704" s="957"/>
      <c r="D704" s="957"/>
      <c r="E704" s="957"/>
      <c r="F704" s="957"/>
      <c r="G704" s="957"/>
      <c r="H704" s="957"/>
      <c r="I704" s="957"/>
      <c r="J704" s="957"/>
      <c r="K704" s="957"/>
      <c r="L704" s="957"/>
      <c r="M704" s="957"/>
      <c r="N704" s="957"/>
      <c r="O704" s="957"/>
      <c r="P704" s="957"/>
      <c r="Q704" s="957"/>
      <c r="R704" s="957"/>
      <c r="S704" s="957"/>
      <c r="T704" s="957"/>
    </row>
    <row r="705" spans="2:20" x14ac:dyDescent="0.35">
      <c r="B705" s="957"/>
      <c r="C705" s="957"/>
      <c r="D705" s="957"/>
      <c r="E705" s="957"/>
      <c r="F705" s="957"/>
      <c r="G705" s="957"/>
      <c r="H705" s="957"/>
      <c r="I705" s="957"/>
      <c r="J705" s="957"/>
      <c r="K705" s="957"/>
      <c r="L705" s="957"/>
      <c r="M705" s="957"/>
      <c r="N705" s="957"/>
      <c r="O705" s="957"/>
      <c r="P705" s="957"/>
      <c r="Q705" s="957"/>
      <c r="R705" s="957"/>
      <c r="S705" s="957"/>
      <c r="T705" s="957"/>
    </row>
    <row r="706" spans="2:20" x14ac:dyDescent="0.35">
      <c r="B706" s="957"/>
      <c r="C706" s="957"/>
      <c r="D706" s="957"/>
      <c r="E706" s="957"/>
      <c r="F706" s="957"/>
      <c r="G706" s="957"/>
      <c r="H706" s="957"/>
      <c r="I706" s="957"/>
      <c r="J706" s="957"/>
      <c r="K706" s="957"/>
      <c r="L706" s="957"/>
      <c r="M706" s="957"/>
      <c r="N706" s="957"/>
      <c r="O706" s="957"/>
      <c r="P706" s="957"/>
      <c r="Q706" s="957"/>
      <c r="R706" s="957"/>
      <c r="S706" s="957"/>
      <c r="T706" s="957"/>
    </row>
    <row r="707" spans="2:20" x14ac:dyDescent="0.35">
      <c r="B707" s="957"/>
      <c r="C707" s="957"/>
      <c r="D707" s="957"/>
      <c r="E707" s="957"/>
      <c r="F707" s="957"/>
      <c r="G707" s="957"/>
      <c r="H707" s="957"/>
      <c r="I707" s="957"/>
      <c r="J707" s="957"/>
      <c r="K707" s="957"/>
      <c r="L707" s="957"/>
      <c r="M707" s="957"/>
      <c r="N707" s="957"/>
      <c r="O707" s="957"/>
      <c r="P707" s="957"/>
      <c r="Q707" s="957"/>
      <c r="R707" s="957"/>
      <c r="S707" s="957"/>
      <c r="T707" s="957"/>
    </row>
    <row r="708" spans="2:20" x14ac:dyDescent="0.35">
      <c r="B708" s="957"/>
      <c r="C708" s="957"/>
      <c r="D708" s="957"/>
      <c r="E708" s="957"/>
      <c r="F708" s="957"/>
      <c r="G708" s="957"/>
      <c r="H708" s="957"/>
      <c r="I708" s="957"/>
      <c r="J708" s="957"/>
      <c r="K708" s="957"/>
      <c r="L708" s="957"/>
      <c r="M708" s="957"/>
      <c r="N708" s="957"/>
      <c r="O708" s="957"/>
      <c r="P708" s="957"/>
      <c r="Q708" s="957"/>
      <c r="R708" s="957"/>
      <c r="S708" s="957"/>
      <c r="T708" s="957"/>
    </row>
    <row r="709" spans="2:20" x14ac:dyDescent="0.35">
      <c r="B709" s="957"/>
      <c r="C709" s="957"/>
      <c r="D709" s="957"/>
      <c r="E709" s="957"/>
      <c r="F709" s="957"/>
      <c r="G709" s="957"/>
      <c r="H709" s="957"/>
      <c r="I709" s="957"/>
      <c r="J709" s="957"/>
      <c r="K709" s="957"/>
      <c r="L709" s="957"/>
      <c r="M709" s="957"/>
      <c r="N709" s="957"/>
      <c r="O709" s="957"/>
      <c r="P709" s="957"/>
      <c r="Q709" s="957"/>
      <c r="R709" s="957"/>
      <c r="S709" s="957"/>
      <c r="T709" s="957"/>
    </row>
    <row r="710" spans="2:20" x14ac:dyDescent="0.35">
      <c r="B710" s="957"/>
      <c r="C710" s="957"/>
      <c r="D710" s="957"/>
      <c r="E710" s="957"/>
      <c r="F710" s="957"/>
      <c r="G710" s="957"/>
      <c r="H710" s="957"/>
      <c r="I710" s="957"/>
      <c r="J710" s="957"/>
      <c r="K710" s="957"/>
      <c r="L710" s="957"/>
      <c r="M710" s="957"/>
      <c r="N710" s="957"/>
      <c r="O710" s="957"/>
      <c r="P710" s="957"/>
      <c r="Q710" s="957"/>
      <c r="R710" s="957"/>
      <c r="S710" s="957"/>
      <c r="T710" s="957"/>
    </row>
    <row r="711" spans="2:20" x14ac:dyDescent="0.35">
      <c r="B711" s="957"/>
      <c r="C711" s="957"/>
      <c r="D711" s="957"/>
      <c r="E711" s="957"/>
      <c r="F711" s="957"/>
      <c r="G711" s="957"/>
      <c r="H711" s="957"/>
      <c r="I711" s="957"/>
      <c r="J711" s="957"/>
      <c r="K711" s="957"/>
      <c r="L711" s="957"/>
      <c r="M711" s="957"/>
      <c r="N711" s="957"/>
      <c r="O711" s="957"/>
      <c r="P711" s="957"/>
      <c r="Q711" s="957"/>
      <c r="R711" s="957"/>
      <c r="S711" s="957"/>
      <c r="T711" s="957"/>
    </row>
    <row r="712" spans="2:20" x14ac:dyDescent="0.35">
      <c r="B712" s="957"/>
      <c r="C712" s="957"/>
      <c r="D712" s="957"/>
      <c r="E712" s="957"/>
      <c r="F712" s="957"/>
      <c r="G712" s="957"/>
      <c r="H712" s="957"/>
      <c r="I712" s="957"/>
      <c r="J712" s="957"/>
      <c r="K712" s="957"/>
      <c r="L712" s="957"/>
      <c r="M712" s="957"/>
      <c r="N712" s="957"/>
      <c r="O712" s="957"/>
      <c r="P712" s="957"/>
      <c r="Q712" s="957"/>
      <c r="R712" s="957"/>
      <c r="S712" s="957"/>
      <c r="T712" s="957"/>
    </row>
    <row r="713" spans="2:20" x14ac:dyDescent="0.35">
      <c r="B713" s="957"/>
      <c r="C713" s="957"/>
      <c r="D713" s="957"/>
      <c r="E713" s="957"/>
      <c r="F713" s="957"/>
      <c r="G713" s="957"/>
      <c r="H713" s="957"/>
      <c r="I713" s="957"/>
      <c r="J713" s="957"/>
      <c r="K713" s="957"/>
      <c r="L713" s="957"/>
      <c r="M713" s="957"/>
      <c r="N713" s="957"/>
      <c r="O713" s="957"/>
      <c r="P713" s="957"/>
      <c r="Q713" s="957"/>
      <c r="R713" s="957"/>
      <c r="S713" s="957"/>
      <c r="T713" s="957"/>
    </row>
    <row r="714" spans="2:20" x14ac:dyDescent="0.35">
      <c r="B714" s="957"/>
      <c r="C714" s="957"/>
      <c r="D714" s="957"/>
      <c r="E714" s="957"/>
      <c r="F714" s="957"/>
      <c r="G714" s="957"/>
      <c r="H714" s="957"/>
      <c r="I714" s="957"/>
      <c r="J714" s="957"/>
      <c r="K714" s="957"/>
      <c r="L714" s="957"/>
      <c r="M714" s="957"/>
      <c r="N714" s="957"/>
      <c r="O714" s="957"/>
      <c r="P714" s="957"/>
      <c r="Q714" s="957"/>
      <c r="R714" s="957"/>
      <c r="S714" s="957"/>
      <c r="T714" s="957"/>
    </row>
    <row r="715" spans="2:20" x14ac:dyDescent="0.35">
      <c r="B715" s="957"/>
      <c r="C715" s="957"/>
      <c r="D715" s="957"/>
      <c r="E715" s="957"/>
      <c r="F715" s="957"/>
      <c r="G715" s="957"/>
      <c r="H715" s="957"/>
      <c r="I715" s="957"/>
      <c r="J715" s="957"/>
      <c r="K715" s="957"/>
      <c r="L715" s="957"/>
      <c r="M715" s="957"/>
      <c r="N715" s="957"/>
      <c r="O715" s="957"/>
      <c r="P715" s="957"/>
      <c r="Q715" s="957"/>
      <c r="R715" s="957"/>
      <c r="S715" s="957"/>
      <c r="T715" s="957"/>
    </row>
    <row r="716" spans="2:20" x14ac:dyDescent="0.35">
      <c r="B716" s="957"/>
      <c r="C716" s="957"/>
      <c r="D716" s="957"/>
      <c r="E716" s="957"/>
      <c r="F716" s="957"/>
      <c r="G716" s="957"/>
      <c r="H716" s="957"/>
      <c r="I716" s="957"/>
      <c r="J716" s="957"/>
      <c r="K716" s="957"/>
      <c r="L716" s="957"/>
      <c r="M716" s="957"/>
      <c r="N716" s="957"/>
      <c r="O716" s="957"/>
      <c r="P716" s="957"/>
      <c r="Q716" s="957"/>
      <c r="R716" s="957"/>
      <c r="S716" s="957"/>
      <c r="T716" s="957"/>
    </row>
    <row r="717" spans="2:20" x14ac:dyDescent="0.35">
      <c r="B717" s="957"/>
      <c r="C717" s="957"/>
      <c r="D717" s="957"/>
      <c r="E717" s="957"/>
      <c r="F717" s="957"/>
      <c r="G717" s="957"/>
      <c r="H717" s="957"/>
      <c r="I717" s="957"/>
      <c r="J717" s="957"/>
      <c r="K717" s="957"/>
      <c r="L717" s="957"/>
      <c r="M717" s="957"/>
      <c r="N717" s="957"/>
      <c r="O717" s="957"/>
      <c r="P717" s="957"/>
      <c r="Q717" s="957"/>
      <c r="R717" s="957"/>
      <c r="S717" s="957"/>
      <c r="T717" s="957"/>
    </row>
    <row r="718" spans="2:20" x14ac:dyDescent="0.35">
      <c r="B718" s="957"/>
      <c r="C718" s="957"/>
      <c r="D718" s="957"/>
      <c r="E718" s="957"/>
      <c r="F718" s="957"/>
      <c r="G718" s="957"/>
      <c r="H718" s="957"/>
      <c r="I718" s="957"/>
      <c r="J718" s="957"/>
      <c r="K718" s="957"/>
      <c r="L718" s="957"/>
      <c r="M718" s="957"/>
      <c r="N718" s="957"/>
      <c r="O718" s="957"/>
      <c r="P718" s="957"/>
      <c r="Q718" s="957"/>
      <c r="R718" s="957"/>
      <c r="S718" s="957"/>
      <c r="T718" s="957"/>
    </row>
    <row r="719" spans="2:20" x14ac:dyDescent="0.35">
      <c r="B719" s="957"/>
      <c r="C719" s="957"/>
      <c r="D719" s="957"/>
      <c r="E719" s="957"/>
      <c r="F719" s="957"/>
      <c r="G719" s="957"/>
      <c r="H719" s="957"/>
      <c r="I719" s="957"/>
      <c r="J719" s="957"/>
      <c r="K719" s="957"/>
      <c r="L719" s="957"/>
      <c r="M719" s="957"/>
      <c r="N719" s="957"/>
      <c r="O719" s="957"/>
      <c r="P719" s="957"/>
      <c r="Q719" s="957"/>
      <c r="R719" s="957"/>
      <c r="S719" s="957"/>
      <c r="T719" s="957"/>
    </row>
    <row r="720" spans="2:20" x14ac:dyDescent="0.35">
      <c r="B720" s="957"/>
      <c r="C720" s="957"/>
      <c r="D720" s="957"/>
      <c r="E720" s="957"/>
      <c r="F720" s="957"/>
      <c r="G720" s="957"/>
      <c r="H720" s="957"/>
      <c r="I720" s="957"/>
      <c r="J720" s="957"/>
      <c r="K720" s="957"/>
      <c r="L720" s="957"/>
      <c r="M720" s="957"/>
      <c r="N720" s="957"/>
      <c r="O720" s="957"/>
      <c r="P720" s="957"/>
      <c r="Q720" s="957"/>
      <c r="R720" s="957"/>
      <c r="S720" s="957"/>
      <c r="T720" s="957"/>
    </row>
    <row r="721" spans="2:20" x14ac:dyDescent="0.35">
      <c r="B721" s="957"/>
      <c r="C721" s="957"/>
      <c r="D721" s="957"/>
      <c r="E721" s="957"/>
      <c r="F721" s="957"/>
      <c r="G721" s="957"/>
      <c r="H721" s="957"/>
      <c r="I721" s="957"/>
      <c r="J721" s="957"/>
      <c r="K721" s="957"/>
      <c r="L721" s="957"/>
      <c r="M721" s="957"/>
      <c r="N721" s="957"/>
      <c r="O721" s="957"/>
      <c r="P721" s="957"/>
      <c r="Q721" s="957"/>
      <c r="R721" s="957"/>
      <c r="S721" s="957"/>
      <c r="T721" s="957"/>
    </row>
    <row r="722" spans="2:20" x14ac:dyDescent="0.35">
      <c r="B722" s="957"/>
      <c r="C722" s="957"/>
      <c r="D722" s="957"/>
      <c r="E722" s="957"/>
      <c r="F722" s="957"/>
      <c r="G722" s="957"/>
      <c r="H722" s="957"/>
      <c r="I722" s="957"/>
      <c r="J722" s="957"/>
      <c r="K722" s="957"/>
      <c r="L722" s="957"/>
      <c r="M722" s="957"/>
      <c r="N722" s="957"/>
      <c r="O722" s="957"/>
      <c r="P722" s="957"/>
      <c r="Q722" s="957"/>
      <c r="R722" s="957"/>
      <c r="S722" s="957"/>
      <c r="T722" s="957"/>
    </row>
    <row r="723" spans="2:20" x14ac:dyDescent="0.35">
      <c r="B723" s="957"/>
      <c r="C723" s="957"/>
      <c r="D723" s="957"/>
      <c r="E723" s="957"/>
      <c r="F723" s="957"/>
      <c r="G723" s="957"/>
      <c r="H723" s="957"/>
      <c r="I723" s="957"/>
      <c r="J723" s="957"/>
      <c r="K723" s="957"/>
      <c r="L723" s="957"/>
      <c r="M723" s="957"/>
      <c r="N723" s="957"/>
      <c r="O723" s="957"/>
      <c r="P723" s="957"/>
      <c r="Q723" s="957"/>
      <c r="R723" s="957"/>
      <c r="S723" s="957"/>
      <c r="T723" s="957"/>
    </row>
    <row r="724" spans="2:20" x14ac:dyDescent="0.35">
      <c r="B724" s="957"/>
      <c r="C724" s="957"/>
      <c r="D724" s="957"/>
      <c r="E724" s="957"/>
      <c r="F724" s="957"/>
      <c r="G724" s="957"/>
      <c r="H724" s="957"/>
      <c r="I724" s="957"/>
      <c r="J724" s="957"/>
      <c r="K724" s="957"/>
      <c r="L724" s="957"/>
      <c r="M724" s="957"/>
      <c r="N724" s="957"/>
      <c r="O724" s="957"/>
      <c r="P724" s="957"/>
      <c r="Q724" s="957"/>
      <c r="R724" s="957"/>
      <c r="S724" s="957"/>
      <c r="T724" s="957"/>
    </row>
    <row r="725" spans="2:20" x14ac:dyDescent="0.35">
      <c r="B725" s="957"/>
      <c r="C725" s="957"/>
      <c r="D725" s="957"/>
      <c r="E725" s="957"/>
      <c r="F725" s="957"/>
      <c r="G725" s="957"/>
      <c r="H725" s="957"/>
      <c r="I725" s="957"/>
      <c r="J725" s="957"/>
      <c r="K725" s="957"/>
      <c r="L725" s="957"/>
      <c r="M725" s="957"/>
      <c r="N725" s="957"/>
      <c r="O725" s="957"/>
      <c r="P725" s="957"/>
      <c r="Q725" s="957"/>
      <c r="R725" s="957"/>
      <c r="S725" s="957"/>
      <c r="T725" s="957"/>
    </row>
    <row r="726" spans="2:20" x14ac:dyDescent="0.35">
      <c r="B726" s="957"/>
      <c r="C726" s="957"/>
      <c r="D726" s="957"/>
      <c r="E726" s="957"/>
      <c r="F726" s="957"/>
      <c r="G726" s="957"/>
      <c r="H726" s="957"/>
      <c r="I726" s="957"/>
      <c r="J726" s="957"/>
      <c r="K726" s="957"/>
      <c r="L726" s="957"/>
      <c r="M726" s="957"/>
      <c r="N726" s="957"/>
      <c r="O726" s="957"/>
      <c r="P726" s="957"/>
      <c r="Q726" s="957"/>
      <c r="R726" s="957"/>
      <c r="S726" s="957"/>
      <c r="T726" s="957"/>
    </row>
    <row r="727" spans="2:20" x14ac:dyDescent="0.35">
      <c r="B727" s="957"/>
      <c r="C727" s="957"/>
      <c r="D727" s="957"/>
      <c r="E727" s="957"/>
      <c r="F727" s="957"/>
      <c r="G727" s="957"/>
      <c r="H727" s="957"/>
      <c r="I727" s="957"/>
      <c r="J727" s="957"/>
      <c r="K727" s="957"/>
      <c r="L727" s="957"/>
      <c r="M727" s="957"/>
      <c r="N727" s="957"/>
      <c r="O727" s="957"/>
      <c r="P727" s="957"/>
      <c r="Q727" s="957"/>
      <c r="R727" s="957"/>
      <c r="S727" s="957"/>
      <c r="T727" s="957"/>
    </row>
    <row r="728" spans="2:20" x14ac:dyDescent="0.35">
      <c r="B728" s="957"/>
      <c r="C728" s="957"/>
      <c r="D728" s="957"/>
      <c r="E728" s="957"/>
      <c r="F728" s="957"/>
      <c r="G728" s="957"/>
      <c r="H728" s="957"/>
      <c r="I728" s="957"/>
      <c r="J728" s="957"/>
      <c r="K728" s="957"/>
      <c r="L728" s="957"/>
      <c r="M728" s="957"/>
      <c r="N728" s="957"/>
      <c r="O728" s="957"/>
      <c r="P728" s="957"/>
      <c r="Q728" s="957"/>
      <c r="R728" s="957"/>
      <c r="S728" s="957"/>
      <c r="T728" s="957"/>
    </row>
    <row r="729" spans="2:20" x14ac:dyDescent="0.35">
      <c r="B729" s="957"/>
      <c r="C729" s="957"/>
      <c r="D729" s="957"/>
      <c r="E729" s="957"/>
      <c r="F729" s="957"/>
      <c r="G729" s="957"/>
      <c r="H729" s="957"/>
      <c r="I729" s="957"/>
      <c r="J729" s="957"/>
      <c r="K729" s="957"/>
      <c r="L729" s="957"/>
      <c r="M729" s="957"/>
      <c r="N729" s="957"/>
      <c r="O729" s="957"/>
      <c r="P729" s="957"/>
      <c r="Q729" s="957"/>
      <c r="R729" s="957"/>
      <c r="S729" s="957"/>
      <c r="T729" s="957"/>
    </row>
    <row r="730" spans="2:20" x14ac:dyDescent="0.35">
      <c r="B730" s="957"/>
      <c r="C730" s="957"/>
      <c r="D730" s="957"/>
      <c r="E730" s="957"/>
      <c r="F730" s="957"/>
      <c r="G730" s="957"/>
      <c r="H730" s="957"/>
      <c r="I730" s="957"/>
      <c r="J730" s="957"/>
      <c r="K730" s="957"/>
      <c r="L730" s="957"/>
      <c r="M730" s="957"/>
      <c r="N730" s="957"/>
      <c r="O730" s="957"/>
      <c r="P730" s="957"/>
      <c r="Q730" s="957"/>
      <c r="R730" s="957"/>
      <c r="S730" s="957"/>
      <c r="T730" s="957"/>
    </row>
    <row r="731" spans="2:20" x14ac:dyDescent="0.35">
      <c r="B731" s="957"/>
      <c r="C731" s="957"/>
      <c r="D731" s="957"/>
      <c r="E731" s="957"/>
      <c r="F731" s="957"/>
      <c r="G731" s="957"/>
      <c r="H731" s="957"/>
      <c r="I731" s="957"/>
      <c r="J731" s="957"/>
      <c r="K731" s="957"/>
      <c r="L731" s="957"/>
      <c r="M731" s="957"/>
      <c r="N731" s="957"/>
      <c r="O731" s="957"/>
      <c r="P731" s="957"/>
      <c r="Q731" s="957"/>
      <c r="R731" s="957"/>
      <c r="S731" s="957"/>
      <c r="T731" s="957"/>
    </row>
    <row r="732" spans="2:20" x14ac:dyDescent="0.35">
      <c r="B732" s="957"/>
      <c r="C732" s="957"/>
      <c r="D732" s="957"/>
      <c r="E732" s="957"/>
      <c r="F732" s="957"/>
      <c r="G732" s="957"/>
      <c r="H732" s="957"/>
      <c r="I732" s="957"/>
      <c r="J732" s="957"/>
      <c r="K732" s="957"/>
      <c r="L732" s="957"/>
      <c r="M732" s="957"/>
      <c r="N732" s="957"/>
      <c r="O732" s="957"/>
      <c r="P732" s="957"/>
      <c r="Q732" s="957"/>
      <c r="R732" s="957"/>
      <c r="S732" s="957"/>
      <c r="T732" s="957"/>
    </row>
    <row r="733" spans="2:20" x14ac:dyDescent="0.35">
      <c r="B733" s="957"/>
      <c r="C733" s="957"/>
      <c r="D733" s="957"/>
      <c r="E733" s="957"/>
      <c r="F733" s="957"/>
      <c r="G733" s="957"/>
      <c r="H733" s="957"/>
      <c r="I733" s="957"/>
      <c r="J733" s="957"/>
      <c r="K733" s="957"/>
      <c r="L733" s="957"/>
      <c r="M733" s="957"/>
      <c r="N733" s="957"/>
      <c r="O733" s="957"/>
      <c r="P733" s="957"/>
      <c r="Q733" s="957"/>
      <c r="R733" s="957"/>
      <c r="S733" s="957"/>
      <c r="T733" s="957"/>
    </row>
    <row r="734" spans="2:20" x14ac:dyDescent="0.35">
      <c r="B734" s="957"/>
      <c r="C734" s="957"/>
      <c r="D734" s="957"/>
      <c r="E734" s="957"/>
      <c r="F734" s="957"/>
      <c r="G734" s="957"/>
      <c r="H734" s="957"/>
      <c r="I734" s="957"/>
      <c r="J734" s="957"/>
      <c r="K734" s="957"/>
      <c r="L734" s="957"/>
      <c r="M734" s="957"/>
      <c r="N734" s="957"/>
      <c r="O734" s="957"/>
      <c r="P734" s="957"/>
      <c r="Q734" s="957"/>
      <c r="R734" s="957"/>
      <c r="S734" s="957"/>
      <c r="T734" s="957"/>
    </row>
    <row r="735" spans="2:20" x14ac:dyDescent="0.35">
      <c r="B735" s="957"/>
      <c r="C735" s="957"/>
      <c r="D735" s="957"/>
      <c r="E735" s="957"/>
      <c r="F735" s="957"/>
      <c r="G735" s="957"/>
      <c r="H735" s="957"/>
      <c r="I735" s="957"/>
      <c r="J735" s="957"/>
      <c r="K735" s="957"/>
      <c r="L735" s="957"/>
      <c r="M735" s="957"/>
      <c r="N735" s="957"/>
      <c r="O735" s="957"/>
      <c r="P735" s="957"/>
      <c r="Q735" s="957"/>
      <c r="R735" s="957"/>
      <c r="S735" s="957"/>
      <c r="T735" s="957"/>
    </row>
    <row r="736" spans="2:20" x14ac:dyDescent="0.35">
      <c r="B736" s="957"/>
      <c r="C736" s="957"/>
      <c r="D736" s="957"/>
      <c r="E736" s="957"/>
      <c r="F736" s="957"/>
      <c r="G736" s="957"/>
      <c r="H736" s="957"/>
      <c r="I736" s="957"/>
      <c r="J736" s="957"/>
      <c r="K736" s="957"/>
      <c r="L736" s="957"/>
      <c r="M736" s="957"/>
      <c r="N736" s="957"/>
      <c r="O736" s="957"/>
      <c r="P736" s="957"/>
      <c r="Q736" s="957"/>
      <c r="R736" s="957"/>
      <c r="S736" s="957"/>
      <c r="T736" s="957"/>
    </row>
    <row r="737" spans="2:20" x14ac:dyDescent="0.35">
      <c r="B737" s="957"/>
      <c r="C737" s="957"/>
      <c r="D737" s="957"/>
      <c r="E737" s="957"/>
      <c r="F737" s="957"/>
      <c r="G737" s="957"/>
      <c r="H737" s="957"/>
      <c r="I737" s="957"/>
      <c r="J737" s="957"/>
      <c r="K737" s="957"/>
      <c r="L737" s="957"/>
      <c r="M737" s="957"/>
      <c r="N737" s="957"/>
      <c r="O737" s="957"/>
      <c r="P737" s="957"/>
      <c r="Q737" s="957"/>
      <c r="R737" s="957"/>
      <c r="S737" s="957"/>
      <c r="T737" s="957"/>
    </row>
    <row r="738" spans="2:20" x14ac:dyDescent="0.35">
      <c r="B738" s="957"/>
      <c r="C738" s="957"/>
      <c r="D738" s="957"/>
      <c r="E738" s="957"/>
      <c r="F738" s="957"/>
      <c r="G738" s="957"/>
      <c r="H738" s="957"/>
      <c r="I738" s="957"/>
      <c r="J738" s="957"/>
      <c r="K738" s="957"/>
      <c r="L738" s="957"/>
      <c r="M738" s="957"/>
      <c r="N738" s="957"/>
      <c r="O738" s="957"/>
      <c r="P738" s="957"/>
      <c r="Q738" s="957"/>
      <c r="R738" s="957"/>
      <c r="S738" s="957"/>
      <c r="T738" s="957"/>
    </row>
    <row r="739" spans="2:20" x14ac:dyDescent="0.35">
      <c r="B739" s="957"/>
      <c r="C739" s="957"/>
      <c r="D739" s="957"/>
      <c r="E739" s="957"/>
      <c r="F739" s="957"/>
      <c r="G739" s="957"/>
      <c r="H739" s="957"/>
      <c r="I739" s="957"/>
      <c r="J739" s="957"/>
      <c r="K739" s="957"/>
      <c r="L739" s="957"/>
      <c r="M739" s="957"/>
      <c r="N739" s="957"/>
      <c r="O739" s="957"/>
      <c r="P739" s="957"/>
      <c r="Q739" s="957"/>
      <c r="R739" s="957"/>
      <c r="S739" s="957"/>
      <c r="T739" s="957"/>
    </row>
    <row r="740" spans="2:20" x14ac:dyDescent="0.35">
      <c r="B740" s="957"/>
      <c r="C740" s="957"/>
      <c r="D740" s="957"/>
      <c r="E740" s="957"/>
      <c r="F740" s="957"/>
      <c r="G740" s="957"/>
      <c r="H740" s="957"/>
      <c r="I740" s="957"/>
      <c r="J740" s="957"/>
      <c r="K740" s="957"/>
      <c r="L740" s="957"/>
      <c r="M740" s="957"/>
      <c r="N740" s="957"/>
      <c r="O740" s="957"/>
      <c r="P740" s="957"/>
      <c r="Q740" s="957"/>
      <c r="R740" s="957"/>
      <c r="S740" s="957"/>
      <c r="T740" s="957"/>
    </row>
    <row r="741" spans="2:20" x14ac:dyDescent="0.35">
      <c r="B741" s="957"/>
      <c r="C741" s="957"/>
      <c r="D741" s="957"/>
      <c r="E741" s="957"/>
      <c r="F741" s="957"/>
      <c r="G741" s="957"/>
      <c r="H741" s="957"/>
      <c r="I741" s="957"/>
      <c r="J741" s="957"/>
      <c r="K741" s="957"/>
      <c r="L741" s="957"/>
      <c r="M741" s="957"/>
      <c r="N741" s="957"/>
      <c r="O741" s="957"/>
      <c r="P741" s="957"/>
      <c r="Q741" s="957"/>
      <c r="R741" s="957"/>
      <c r="S741" s="957"/>
      <c r="T741" s="957"/>
    </row>
    <row r="742" spans="2:20" x14ac:dyDescent="0.35">
      <c r="B742" s="957"/>
      <c r="C742" s="957"/>
      <c r="D742" s="957"/>
      <c r="E742" s="957"/>
      <c r="F742" s="957"/>
      <c r="G742" s="957"/>
      <c r="H742" s="957"/>
      <c r="I742" s="957"/>
      <c r="J742" s="957"/>
      <c r="K742" s="957"/>
      <c r="L742" s="957"/>
      <c r="M742" s="957"/>
      <c r="N742" s="957"/>
      <c r="O742" s="957"/>
      <c r="P742" s="957"/>
      <c r="Q742" s="957"/>
      <c r="R742" s="957"/>
      <c r="S742" s="957"/>
      <c r="T742" s="957"/>
    </row>
    <row r="743" spans="2:20" x14ac:dyDescent="0.35">
      <c r="B743" s="957"/>
      <c r="C743" s="957"/>
      <c r="D743" s="957"/>
      <c r="E743" s="957"/>
      <c r="F743" s="957"/>
      <c r="G743" s="957"/>
      <c r="H743" s="957"/>
      <c r="I743" s="957"/>
      <c r="J743" s="957"/>
      <c r="K743" s="957"/>
      <c r="L743" s="957"/>
      <c r="M743" s="957"/>
      <c r="N743" s="957"/>
      <c r="O743" s="957"/>
      <c r="P743" s="957"/>
      <c r="Q743" s="957"/>
      <c r="R743" s="957"/>
      <c r="S743" s="957"/>
      <c r="T743" s="957"/>
    </row>
    <row r="744" spans="2:20" x14ac:dyDescent="0.35">
      <c r="B744" s="957"/>
      <c r="C744" s="957"/>
      <c r="D744" s="957"/>
      <c r="E744" s="957"/>
      <c r="F744" s="957"/>
      <c r="G744" s="957"/>
      <c r="H744" s="957"/>
      <c r="I744" s="957"/>
      <c r="J744" s="957"/>
      <c r="K744" s="957"/>
      <c r="L744" s="957"/>
      <c r="M744" s="957"/>
      <c r="N744" s="957"/>
      <c r="O744" s="957"/>
      <c r="P744" s="957"/>
      <c r="Q744" s="957"/>
      <c r="R744" s="957"/>
      <c r="S744" s="957"/>
      <c r="T744" s="957"/>
    </row>
    <row r="745" spans="2:20" x14ac:dyDescent="0.35">
      <c r="B745" s="957"/>
      <c r="C745" s="957"/>
      <c r="D745" s="957"/>
      <c r="E745" s="957"/>
      <c r="F745" s="957"/>
      <c r="G745" s="957"/>
      <c r="H745" s="957"/>
      <c r="I745" s="957"/>
      <c r="J745" s="957"/>
      <c r="K745" s="957"/>
      <c r="L745" s="957"/>
      <c r="M745" s="957"/>
      <c r="N745" s="957"/>
      <c r="O745" s="957"/>
      <c r="P745" s="957"/>
      <c r="Q745" s="957"/>
      <c r="R745" s="957"/>
      <c r="S745" s="957"/>
      <c r="T745" s="957"/>
    </row>
    <row r="746" spans="2:20" x14ac:dyDescent="0.35">
      <c r="B746" s="957"/>
      <c r="C746" s="957"/>
      <c r="D746" s="957"/>
      <c r="E746" s="957"/>
      <c r="F746" s="957"/>
      <c r="G746" s="957"/>
      <c r="H746" s="957"/>
      <c r="I746" s="957"/>
      <c r="J746" s="957"/>
      <c r="K746" s="957"/>
      <c r="L746" s="957"/>
      <c r="M746" s="957"/>
      <c r="N746" s="957"/>
      <c r="O746" s="957"/>
      <c r="P746" s="957"/>
      <c r="Q746" s="957"/>
      <c r="R746" s="957"/>
      <c r="S746" s="957"/>
      <c r="T746" s="957"/>
    </row>
    <row r="747" spans="2:20" x14ac:dyDescent="0.35">
      <c r="B747" s="957"/>
      <c r="C747" s="957"/>
      <c r="D747" s="957"/>
      <c r="E747" s="957"/>
      <c r="F747" s="957"/>
      <c r="G747" s="957"/>
      <c r="H747" s="957"/>
      <c r="I747" s="957"/>
      <c r="J747" s="957"/>
      <c r="K747" s="957"/>
      <c r="L747" s="957"/>
      <c r="M747" s="957"/>
      <c r="N747" s="957"/>
      <c r="O747" s="957"/>
      <c r="P747" s="957"/>
      <c r="Q747" s="957"/>
      <c r="R747" s="957"/>
      <c r="S747" s="957"/>
      <c r="T747" s="957"/>
    </row>
    <row r="748" spans="2:20" x14ac:dyDescent="0.35">
      <c r="B748" s="957"/>
      <c r="C748" s="957"/>
      <c r="D748" s="957"/>
      <c r="E748" s="957"/>
      <c r="F748" s="957"/>
      <c r="G748" s="957"/>
      <c r="H748" s="957"/>
      <c r="I748" s="957"/>
      <c r="J748" s="957"/>
      <c r="K748" s="957"/>
      <c r="L748" s="957"/>
      <c r="M748" s="957"/>
      <c r="N748" s="957"/>
      <c r="O748" s="957"/>
      <c r="P748" s="957"/>
      <c r="Q748" s="957"/>
      <c r="R748" s="957"/>
      <c r="S748" s="957"/>
      <c r="T748" s="957"/>
    </row>
    <row r="749" spans="2:20" x14ac:dyDescent="0.35">
      <c r="B749" s="957"/>
      <c r="C749" s="957"/>
      <c r="D749" s="957"/>
      <c r="E749" s="957"/>
      <c r="F749" s="957"/>
      <c r="G749" s="957"/>
      <c r="H749" s="957"/>
      <c r="I749" s="957"/>
      <c r="J749" s="957"/>
      <c r="K749" s="957"/>
      <c r="L749" s="957"/>
      <c r="M749" s="957"/>
      <c r="N749" s="957"/>
      <c r="O749" s="957"/>
      <c r="P749" s="957"/>
      <c r="Q749" s="957"/>
      <c r="R749" s="957"/>
      <c r="S749" s="957"/>
      <c r="T749" s="957"/>
    </row>
    <row r="750" spans="2:20" x14ac:dyDescent="0.35">
      <c r="B750" s="957"/>
      <c r="C750" s="957"/>
      <c r="D750" s="957"/>
      <c r="E750" s="957"/>
      <c r="F750" s="957"/>
      <c r="G750" s="957"/>
      <c r="H750" s="957"/>
      <c r="I750" s="957"/>
      <c r="J750" s="957"/>
      <c r="K750" s="957"/>
      <c r="L750" s="957"/>
      <c r="M750" s="957"/>
      <c r="N750" s="957"/>
      <c r="O750" s="957"/>
      <c r="P750" s="957"/>
      <c r="Q750" s="957"/>
      <c r="R750" s="957"/>
      <c r="S750" s="957"/>
      <c r="T750" s="957"/>
    </row>
    <row r="751" spans="2:20" x14ac:dyDescent="0.35">
      <c r="B751" s="957"/>
      <c r="C751" s="957"/>
      <c r="D751" s="957"/>
      <c r="E751" s="957"/>
      <c r="F751" s="957"/>
      <c r="G751" s="957"/>
      <c r="H751" s="957"/>
      <c r="I751" s="957"/>
      <c r="J751" s="957"/>
      <c r="K751" s="957"/>
      <c r="L751" s="957"/>
      <c r="M751" s="957"/>
      <c r="N751" s="957"/>
      <c r="O751" s="957"/>
      <c r="P751" s="957"/>
      <c r="Q751" s="957"/>
      <c r="R751" s="957"/>
      <c r="S751" s="957"/>
      <c r="T751" s="957"/>
    </row>
    <row r="752" spans="2:20" x14ac:dyDescent="0.35">
      <c r="B752" s="957"/>
      <c r="C752" s="957"/>
      <c r="D752" s="957"/>
      <c r="E752" s="957"/>
      <c r="F752" s="957"/>
      <c r="G752" s="957"/>
      <c r="H752" s="957"/>
      <c r="I752" s="957"/>
      <c r="J752" s="957"/>
      <c r="K752" s="957"/>
      <c r="L752" s="957"/>
      <c r="M752" s="957"/>
      <c r="N752" s="957"/>
      <c r="O752" s="957"/>
      <c r="P752" s="957"/>
      <c r="Q752" s="957"/>
      <c r="R752" s="957"/>
      <c r="S752" s="957"/>
      <c r="T752" s="957"/>
    </row>
    <row r="753" spans="2:20" x14ac:dyDescent="0.35">
      <c r="B753" s="957"/>
      <c r="C753" s="957"/>
      <c r="D753" s="957"/>
      <c r="E753" s="957"/>
      <c r="F753" s="957"/>
      <c r="G753" s="957"/>
      <c r="H753" s="957"/>
      <c r="I753" s="957"/>
      <c r="J753" s="957"/>
      <c r="K753" s="957"/>
      <c r="L753" s="957"/>
      <c r="M753" s="957"/>
      <c r="N753" s="957"/>
      <c r="O753" s="957"/>
      <c r="P753" s="957"/>
      <c r="Q753" s="957"/>
      <c r="R753" s="957"/>
      <c r="S753" s="957"/>
      <c r="T753" s="957"/>
    </row>
    <row r="754" spans="2:20" x14ac:dyDescent="0.35">
      <c r="B754" s="957"/>
      <c r="C754" s="957"/>
      <c r="D754" s="957"/>
      <c r="E754" s="957"/>
      <c r="F754" s="957"/>
      <c r="G754" s="957"/>
      <c r="H754" s="957"/>
      <c r="I754" s="957"/>
      <c r="J754" s="957"/>
      <c r="K754" s="957"/>
      <c r="L754" s="957"/>
      <c r="M754" s="957"/>
      <c r="N754" s="957"/>
      <c r="O754" s="957"/>
      <c r="P754" s="957"/>
      <c r="Q754" s="957"/>
      <c r="R754" s="957"/>
      <c r="S754" s="957"/>
      <c r="T754" s="957"/>
    </row>
    <row r="755" spans="2:20" x14ac:dyDescent="0.35">
      <c r="B755" s="957"/>
      <c r="C755" s="957"/>
      <c r="D755" s="957"/>
      <c r="E755" s="957"/>
      <c r="F755" s="957"/>
      <c r="G755" s="957"/>
      <c r="H755" s="957"/>
      <c r="I755" s="957"/>
      <c r="J755" s="957"/>
      <c r="K755" s="957"/>
      <c r="L755" s="957"/>
      <c r="M755" s="957"/>
      <c r="N755" s="957"/>
      <c r="O755" s="957"/>
      <c r="P755" s="957"/>
      <c r="Q755" s="957"/>
      <c r="R755" s="957"/>
      <c r="S755" s="957"/>
      <c r="T755" s="957"/>
    </row>
    <row r="756" spans="2:20" x14ac:dyDescent="0.35">
      <c r="B756" s="957"/>
      <c r="C756" s="957"/>
      <c r="D756" s="957"/>
      <c r="E756" s="957"/>
      <c r="F756" s="957"/>
      <c r="G756" s="957"/>
      <c r="H756" s="957"/>
      <c r="I756" s="957"/>
      <c r="J756" s="957"/>
      <c r="K756" s="957"/>
      <c r="L756" s="957"/>
      <c r="M756" s="957"/>
      <c r="N756" s="957"/>
      <c r="O756" s="957"/>
      <c r="P756" s="957"/>
      <c r="Q756" s="957"/>
      <c r="R756" s="957"/>
      <c r="S756" s="957"/>
      <c r="T756" s="957"/>
    </row>
    <row r="757" spans="2:20" x14ac:dyDescent="0.35">
      <c r="B757" s="957"/>
      <c r="C757" s="957"/>
      <c r="D757" s="957"/>
      <c r="E757" s="957"/>
      <c r="F757" s="957"/>
      <c r="G757" s="957"/>
      <c r="H757" s="957"/>
      <c r="I757" s="957"/>
      <c r="J757" s="957"/>
      <c r="K757" s="957"/>
      <c r="L757" s="957"/>
      <c r="M757" s="957"/>
      <c r="N757" s="957"/>
      <c r="O757" s="957"/>
      <c r="P757" s="957"/>
      <c r="Q757" s="957"/>
      <c r="R757" s="957"/>
      <c r="S757" s="957"/>
      <c r="T757" s="957"/>
    </row>
    <row r="758" spans="2:20" x14ac:dyDescent="0.35">
      <c r="B758" s="957"/>
      <c r="C758" s="957"/>
      <c r="D758" s="957"/>
      <c r="E758" s="957"/>
      <c r="F758" s="957"/>
      <c r="G758" s="957"/>
      <c r="H758" s="957"/>
      <c r="I758" s="957"/>
      <c r="J758" s="957"/>
      <c r="K758" s="957"/>
      <c r="L758" s="957"/>
      <c r="M758" s="957"/>
      <c r="N758" s="957"/>
      <c r="O758" s="957"/>
      <c r="P758" s="957"/>
      <c r="Q758" s="957"/>
      <c r="R758" s="957"/>
      <c r="S758" s="957"/>
      <c r="T758" s="957"/>
    </row>
    <row r="759" spans="2:20" x14ac:dyDescent="0.35">
      <c r="B759" s="957"/>
      <c r="C759" s="957"/>
      <c r="D759" s="957"/>
      <c r="E759" s="957"/>
      <c r="F759" s="957"/>
      <c r="G759" s="957"/>
      <c r="H759" s="957"/>
      <c r="I759" s="957"/>
      <c r="J759" s="957"/>
      <c r="K759" s="957"/>
      <c r="L759" s="957"/>
      <c r="M759" s="957"/>
      <c r="N759" s="957"/>
      <c r="O759" s="957"/>
      <c r="P759" s="957"/>
      <c r="Q759" s="957"/>
      <c r="R759" s="957"/>
      <c r="S759" s="957"/>
      <c r="T759" s="957"/>
    </row>
    <row r="760" spans="2:20" x14ac:dyDescent="0.35">
      <c r="B760" s="957"/>
      <c r="C760" s="957"/>
      <c r="D760" s="957"/>
      <c r="E760" s="957"/>
      <c r="F760" s="957"/>
      <c r="G760" s="957"/>
      <c r="H760" s="957"/>
      <c r="I760" s="957"/>
      <c r="J760" s="957"/>
      <c r="K760" s="957"/>
      <c r="L760" s="957"/>
      <c r="M760" s="957"/>
      <c r="N760" s="957"/>
      <c r="O760" s="957"/>
      <c r="P760" s="957"/>
      <c r="Q760" s="957"/>
      <c r="R760" s="957"/>
      <c r="S760" s="957"/>
      <c r="T760" s="957"/>
    </row>
    <row r="761" spans="2:20" x14ac:dyDescent="0.35">
      <c r="B761" s="957"/>
      <c r="C761" s="957"/>
      <c r="D761" s="957"/>
      <c r="E761" s="957"/>
      <c r="F761" s="957"/>
      <c r="G761" s="957"/>
      <c r="H761" s="957"/>
      <c r="I761" s="957"/>
      <c r="J761" s="957"/>
      <c r="K761" s="957"/>
      <c r="L761" s="957"/>
      <c r="M761" s="957"/>
      <c r="N761" s="957"/>
      <c r="O761" s="957"/>
      <c r="P761" s="957"/>
      <c r="Q761" s="957"/>
      <c r="R761" s="957"/>
      <c r="S761" s="957"/>
      <c r="T761" s="957"/>
    </row>
    <row r="762" spans="2:20" x14ac:dyDescent="0.35">
      <c r="B762" s="957"/>
      <c r="C762" s="957"/>
      <c r="D762" s="957"/>
      <c r="E762" s="957"/>
      <c r="F762" s="957"/>
      <c r="G762" s="957"/>
      <c r="H762" s="957"/>
      <c r="I762" s="957"/>
      <c r="J762" s="957"/>
      <c r="K762" s="957"/>
      <c r="L762" s="957"/>
      <c r="M762" s="957"/>
      <c r="N762" s="957"/>
      <c r="O762" s="957"/>
      <c r="P762" s="957"/>
      <c r="Q762" s="957"/>
      <c r="R762" s="957"/>
      <c r="S762" s="957"/>
      <c r="T762" s="957"/>
    </row>
    <row r="763" spans="2:20" x14ac:dyDescent="0.35">
      <c r="B763" s="957"/>
      <c r="C763" s="957"/>
      <c r="D763" s="957"/>
      <c r="E763" s="957"/>
      <c r="F763" s="957"/>
      <c r="G763" s="957"/>
      <c r="H763" s="957"/>
      <c r="I763" s="957"/>
      <c r="J763" s="957"/>
      <c r="K763" s="957"/>
      <c r="L763" s="957"/>
      <c r="M763" s="957"/>
      <c r="N763" s="957"/>
      <c r="O763" s="957"/>
      <c r="P763" s="957"/>
      <c r="Q763" s="957"/>
      <c r="R763" s="957"/>
      <c r="S763" s="957"/>
      <c r="T763" s="957"/>
    </row>
    <row r="764" spans="2:20" x14ac:dyDescent="0.35">
      <c r="B764" s="957"/>
      <c r="C764" s="957"/>
      <c r="D764" s="957"/>
      <c r="E764" s="957"/>
      <c r="F764" s="957"/>
      <c r="G764" s="957"/>
      <c r="H764" s="957"/>
      <c r="I764" s="957"/>
      <c r="J764" s="957"/>
      <c r="K764" s="957"/>
      <c r="L764" s="957"/>
      <c r="M764" s="957"/>
      <c r="N764" s="957"/>
      <c r="O764" s="957"/>
      <c r="P764" s="957"/>
      <c r="Q764" s="957"/>
      <c r="R764" s="957"/>
      <c r="S764" s="957"/>
      <c r="T764" s="957"/>
    </row>
    <row r="765" spans="2:20" x14ac:dyDescent="0.35">
      <c r="B765" s="957"/>
      <c r="C765" s="957"/>
      <c r="D765" s="957"/>
      <c r="E765" s="957"/>
      <c r="F765" s="957"/>
      <c r="G765" s="957"/>
      <c r="H765" s="957"/>
      <c r="I765" s="957"/>
      <c r="J765" s="957"/>
      <c r="K765" s="957"/>
      <c r="L765" s="957"/>
      <c r="M765" s="957"/>
      <c r="N765" s="957"/>
      <c r="O765" s="957"/>
      <c r="P765" s="957"/>
      <c r="Q765" s="957"/>
      <c r="R765" s="957"/>
      <c r="S765" s="957"/>
      <c r="T765" s="957"/>
    </row>
    <row r="766" spans="2:20" x14ac:dyDescent="0.35">
      <c r="B766" s="957"/>
      <c r="C766" s="957"/>
      <c r="D766" s="957"/>
      <c r="E766" s="957"/>
      <c r="F766" s="957"/>
      <c r="G766" s="957"/>
      <c r="H766" s="957"/>
      <c r="I766" s="957"/>
      <c r="J766" s="957"/>
      <c r="K766" s="957"/>
      <c r="L766" s="957"/>
      <c r="M766" s="957"/>
      <c r="N766" s="957"/>
      <c r="O766" s="957"/>
      <c r="P766" s="957"/>
      <c r="Q766" s="957"/>
      <c r="R766" s="957"/>
      <c r="S766" s="957"/>
      <c r="T766" s="957"/>
    </row>
    <row r="767" spans="2:20" x14ac:dyDescent="0.35">
      <c r="B767" s="957"/>
      <c r="C767" s="957"/>
      <c r="D767" s="957"/>
      <c r="E767" s="957"/>
      <c r="F767" s="957"/>
      <c r="G767" s="957"/>
      <c r="H767" s="957"/>
      <c r="I767" s="957"/>
      <c r="J767" s="957"/>
      <c r="K767" s="957"/>
      <c r="L767" s="957"/>
      <c r="M767" s="957"/>
      <c r="N767" s="957"/>
      <c r="O767" s="957"/>
      <c r="P767" s="957"/>
      <c r="Q767" s="957"/>
      <c r="R767" s="957"/>
      <c r="S767" s="957"/>
      <c r="T767" s="957"/>
    </row>
    <row r="768" spans="2:20" x14ac:dyDescent="0.35">
      <c r="B768" s="957"/>
      <c r="C768" s="957"/>
      <c r="D768" s="957"/>
      <c r="E768" s="957"/>
      <c r="F768" s="957"/>
      <c r="G768" s="957"/>
      <c r="H768" s="957"/>
      <c r="I768" s="957"/>
      <c r="J768" s="957"/>
      <c r="K768" s="957"/>
      <c r="L768" s="957"/>
      <c r="M768" s="957"/>
      <c r="N768" s="957"/>
      <c r="O768" s="957"/>
      <c r="P768" s="957"/>
      <c r="Q768" s="957"/>
      <c r="R768" s="957"/>
      <c r="S768" s="957"/>
      <c r="T768" s="957"/>
    </row>
    <row r="769" spans="2:20" x14ac:dyDescent="0.35">
      <c r="B769" s="957"/>
      <c r="C769" s="957"/>
      <c r="D769" s="957"/>
      <c r="E769" s="957"/>
      <c r="F769" s="957"/>
      <c r="G769" s="957"/>
      <c r="H769" s="957"/>
      <c r="I769" s="957"/>
      <c r="J769" s="957"/>
      <c r="K769" s="957"/>
      <c r="L769" s="957"/>
      <c r="M769" s="957"/>
      <c r="N769" s="957"/>
      <c r="O769" s="957"/>
      <c r="P769" s="957"/>
      <c r="Q769" s="957"/>
      <c r="R769" s="957"/>
      <c r="S769" s="957"/>
      <c r="T769" s="957"/>
    </row>
    <row r="770" spans="2:20" x14ac:dyDescent="0.35">
      <c r="B770" s="957"/>
      <c r="C770" s="957"/>
      <c r="D770" s="957"/>
      <c r="E770" s="957"/>
      <c r="F770" s="957"/>
      <c r="G770" s="957"/>
      <c r="H770" s="957"/>
      <c r="I770" s="957"/>
      <c r="J770" s="957"/>
      <c r="K770" s="957"/>
      <c r="L770" s="957"/>
      <c r="M770" s="957"/>
      <c r="N770" s="957"/>
      <c r="O770" s="957"/>
      <c r="P770" s="957"/>
      <c r="Q770" s="957"/>
      <c r="R770" s="957"/>
      <c r="S770" s="957"/>
      <c r="T770" s="957"/>
    </row>
    <row r="771" spans="2:20" x14ac:dyDescent="0.35">
      <c r="B771" s="957"/>
      <c r="C771" s="957"/>
      <c r="D771" s="957"/>
      <c r="E771" s="957"/>
      <c r="F771" s="957"/>
      <c r="G771" s="957"/>
      <c r="H771" s="957"/>
      <c r="I771" s="957"/>
      <c r="J771" s="957"/>
      <c r="K771" s="957"/>
      <c r="L771" s="957"/>
      <c r="M771" s="957"/>
      <c r="N771" s="957"/>
      <c r="O771" s="957"/>
      <c r="P771" s="957"/>
      <c r="Q771" s="957"/>
      <c r="R771" s="957"/>
      <c r="S771" s="957"/>
      <c r="T771" s="957"/>
    </row>
    <row r="772" spans="2:20" x14ac:dyDescent="0.35">
      <c r="B772" s="957"/>
      <c r="C772" s="957"/>
      <c r="D772" s="957"/>
      <c r="E772" s="957"/>
      <c r="F772" s="957"/>
      <c r="G772" s="957"/>
      <c r="H772" s="957"/>
      <c r="I772" s="957"/>
      <c r="J772" s="957"/>
      <c r="K772" s="957"/>
      <c r="L772" s="957"/>
      <c r="M772" s="957"/>
      <c r="N772" s="957"/>
      <c r="O772" s="957"/>
      <c r="P772" s="957"/>
      <c r="Q772" s="957"/>
      <c r="R772" s="957"/>
      <c r="S772" s="957"/>
      <c r="T772" s="957"/>
    </row>
    <row r="773" spans="2:20" x14ac:dyDescent="0.35">
      <c r="B773" s="957"/>
      <c r="C773" s="957"/>
      <c r="D773" s="957"/>
      <c r="E773" s="957"/>
      <c r="F773" s="957"/>
      <c r="G773" s="957"/>
      <c r="H773" s="957"/>
      <c r="I773" s="957"/>
      <c r="J773" s="957"/>
      <c r="K773" s="957"/>
      <c r="L773" s="957"/>
      <c r="M773" s="957"/>
      <c r="N773" s="957"/>
      <c r="O773" s="957"/>
      <c r="P773" s="957"/>
      <c r="Q773" s="957"/>
      <c r="R773" s="957"/>
      <c r="S773" s="957"/>
      <c r="T773" s="957"/>
    </row>
    <row r="774" spans="2:20" x14ac:dyDescent="0.35">
      <c r="B774" s="957"/>
      <c r="C774" s="957"/>
      <c r="D774" s="957"/>
      <c r="E774" s="957"/>
      <c r="F774" s="957"/>
      <c r="G774" s="957"/>
      <c r="H774" s="957"/>
      <c r="I774" s="957"/>
      <c r="J774" s="957"/>
      <c r="K774" s="957"/>
      <c r="L774" s="957"/>
      <c r="M774" s="957"/>
      <c r="N774" s="957"/>
      <c r="O774" s="957"/>
      <c r="P774" s="957"/>
      <c r="Q774" s="957"/>
      <c r="R774" s="957"/>
      <c r="S774" s="957"/>
      <c r="T774" s="957"/>
    </row>
    <row r="775" spans="2:20" x14ac:dyDescent="0.35">
      <c r="B775" s="957"/>
      <c r="C775" s="957"/>
      <c r="D775" s="957"/>
      <c r="E775" s="957"/>
      <c r="F775" s="957"/>
      <c r="G775" s="957"/>
      <c r="H775" s="957"/>
      <c r="I775" s="957"/>
      <c r="J775" s="957"/>
      <c r="K775" s="957"/>
      <c r="L775" s="957"/>
      <c r="M775" s="957"/>
      <c r="N775" s="957"/>
      <c r="O775" s="957"/>
      <c r="P775" s="957"/>
      <c r="Q775" s="957"/>
      <c r="R775" s="957"/>
      <c r="S775" s="957"/>
      <c r="T775" s="957"/>
    </row>
    <row r="776" spans="2:20" x14ac:dyDescent="0.35">
      <c r="B776" s="957"/>
      <c r="C776" s="957"/>
      <c r="D776" s="957"/>
      <c r="E776" s="957"/>
      <c r="F776" s="957"/>
      <c r="G776" s="957"/>
      <c r="H776" s="957"/>
      <c r="I776" s="957"/>
      <c r="J776" s="957"/>
      <c r="K776" s="957"/>
      <c r="L776" s="957"/>
      <c r="M776" s="957"/>
      <c r="N776" s="957"/>
      <c r="O776" s="957"/>
      <c r="P776" s="957"/>
      <c r="Q776" s="957"/>
      <c r="R776" s="957"/>
      <c r="S776" s="957"/>
      <c r="T776" s="957"/>
    </row>
    <row r="777" spans="2:20" x14ac:dyDescent="0.35">
      <c r="B777" s="957"/>
      <c r="C777" s="957"/>
      <c r="D777" s="957"/>
      <c r="E777" s="957"/>
      <c r="F777" s="957"/>
      <c r="G777" s="957"/>
      <c r="H777" s="957"/>
      <c r="I777" s="957"/>
      <c r="J777" s="957"/>
      <c r="K777" s="957"/>
      <c r="L777" s="957"/>
      <c r="M777" s="957"/>
      <c r="N777" s="957"/>
      <c r="O777" s="957"/>
      <c r="P777" s="957"/>
      <c r="Q777" s="957"/>
      <c r="R777" s="957"/>
      <c r="S777" s="957"/>
      <c r="T777" s="957"/>
    </row>
    <row r="778" spans="2:20" x14ac:dyDescent="0.35">
      <c r="B778" s="957"/>
      <c r="C778" s="957"/>
      <c r="D778" s="957"/>
      <c r="E778" s="957"/>
      <c r="F778" s="957"/>
      <c r="G778" s="957"/>
      <c r="H778" s="957"/>
      <c r="I778" s="957"/>
      <c r="J778" s="957"/>
      <c r="K778" s="957"/>
      <c r="L778" s="957"/>
      <c r="M778" s="957"/>
      <c r="N778" s="957"/>
      <c r="O778" s="957"/>
      <c r="P778" s="957"/>
      <c r="Q778" s="957"/>
      <c r="R778" s="957"/>
      <c r="S778" s="957"/>
      <c r="T778" s="957"/>
    </row>
    <row r="779" spans="2:20" x14ac:dyDescent="0.35">
      <c r="B779" s="957"/>
      <c r="C779" s="957"/>
      <c r="D779" s="957"/>
      <c r="E779" s="957"/>
      <c r="F779" s="957"/>
      <c r="G779" s="957"/>
      <c r="H779" s="957"/>
      <c r="I779" s="957"/>
      <c r="J779" s="957"/>
      <c r="K779" s="957"/>
      <c r="L779" s="957"/>
      <c r="M779" s="957"/>
      <c r="N779" s="957"/>
      <c r="O779" s="957"/>
      <c r="P779" s="957"/>
      <c r="Q779" s="957"/>
      <c r="R779" s="957"/>
      <c r="S779" s="957"/>
      <c r="T779" s="957"/>
    </row>
    <row r="780" spans="2:20" x14ac:dyDescent="0.35">
      <c r="B780" s="957"/>
      <c r="C780" s="957"/>
      <c r="D780" s="957"/>
      <c r="E780" s="957"/>
      <c r="F780" s="957"/>
      <c r="G780" s="957"/>
      <c r="H780" s="957"/>
      <c r="I780" s="957"/>
      <c r="J780" s="957"/>
      <c r="K780" s="957"/>
      <c r="L780" s="957"/>
      <c r="M780" s="957"/>
      <c r="N780" s="957"/>
      <c r="O780" s="957"/>
      <c r="P780" s="957"/>
      <c r="Q780" s="957"/>
      <c r="R780" s="957"/>
      <c r="S780" s="957"/>
      <c r="T780" s="957"/>
    </row>
    <row r="781" spans="2:20" x14ac:dyDescent="0.35">
      <c r="B781" s="957"/>
      <c r="C781" s="957"/>
      <c r="D781" s="957"/>
      <c r="E781" s="957"/>
      <c r="F781" s="957"/>
      <c r="G781" s="957"/>
      <c r="H781" s="957"/>
      <c r="I781" s="957"/>
      <c r="J781" s="957"/>
      <c r="K781" s="957"/>
      <c r="L781" s="957"/>
      <c r="M781" s="957"/>
      <c r="N781" s="957"/>
      <c r="O781" s="957"/>
      <c r="P781" s="957"/>
      <c r="Q781" s="957"/>
      <c r="R781" s="957"/>
      <c r="S781" s="957"/>
      <c r="T781" s="957"/>
    </row>
    <row r="782" spans="2:20" x14ac:dyDescent="0.35">
      <c r="B782" s="957"/>
      <c r="C782" s="957"/>
      <c r="D782" s="957"/>
      <c r="E782" s="957"/>
      <c r="F782" s="957"/>
      <c r="G782" s="957"/>
      <c r="H782" s="957"/>
      <c r="I782" s="957"/>
      <c r="J782" s="957"/>
      <c r="K782" s="957"/>
      <c r="L782" s="957"/>
      <c r="M782" s="957"/>
      <c r="N782" s="957"/>
      <c r="O782" s="957"/>
      <c r="P782" s="957"/>
      <c r="Q782" s="957"/>
      <c r="R782" s="957"/>
      <c r="S782" s="957"/>
      <c r="T782" s="957"/>
    </row>
    <row r="783" spans="2:20" x14ac:dyDescent="0.35">
      <c r="B783" s="957"/>
      <c r="C783" s="957"/>
      <c r="D783" s="957"/>
      <c r="E783" s="957"/>
      <c r="F783" s="957"/>
      <c r="G783" s="957"/>
      <c r="H783" s="957"/>
      <c r="I783" s="957"/>
      <c r="J783" s="957"/>
      <c r="K783" s="957"/>
      <c r="L783" s="957"/>
      <c r="M783" s="957"/>
      <c r="N783" s="957"/>
      <c r="O783" s="957"/>
      <c r="P783" s="957"/>
      <c r="Q783" s="957"/>
      <c r="R783" s="957"/>
      <c r="S783" s="957"/>
      <c r="T783" s="957"/>
    </row>
    <row r="784" spans="2:20" x14ac:dyDescent="0.35">
      <c r="B784" s="957"/>
      <c r="C784" s="957"/>
      <c r="D784" s="957"/>
      <c r="E784" s="957"/>
      <c r="F784" s="957"/>
      <c r="G784" s="957"/>
      <c r="H784" s="957"/>
      <c r="I784" s="957"/>
      <c r="J784" s="957"/>
      <c r="K784" s="957"/>
      <c r="L784" s="957"/>
      <c r="M784" s="957"/>
      <c r="N784" s="957"/>
      <c r="O784" s="957"/>
      <c r="P784" s="957"/>
      <c r="Q784" s="957"/>
      <c r="R784" s="957"/>
      <c r="S784" s="957"/>
      <c r="T784" s="957"/>
    </row>
    <row r="785" spans="2:20" x14ac:dyDescent="0.35">
      <c r="B785" s="957"/>
      <c r="C785" s="957"/>
      <c r="D785" s="957"/>
      <c r="E785" s="957"/>
      <c r="F785" s="957"/>
      <c r="G785" s="957"/>
      <c r="H785" s="957"/>
      <c r="I785" s="957"/>
      <c r="J785" s="957"/>
      <c r="K785" s="957"/>
      <c r="L785" s="957"/>
      <c r="M785" s="957"/>
      <c r="N785" s="957"/>
      <c r="O785" s="957"/>
      <c r="P785" s="957"/>
      <c r="Q785" s="957"/>
      <c r="R785" s="957"/>
      <c r="S785" s="957"/>
      <c r="T785" s="957"/>
    </row>
    <row r="786" spans="2:20" x14ac:dyDescent="0.35">
      <c r="B786" s="957"/>
      <c r="C786" s="957"/>
      <c r="D786" s="957"/>
      <c r="E786" s="957"/>
      <c r="F786" s="957"/>
      <c r="G786" s="957"/>
      <c r="H786" s="957"/>
      <c r="I786" s="957"/>
      <c r="J786" s="957"/>
      <c r="K786" s="957"/>
      <c r="L786" s="957"/>
      <c r="M786" s="957"/>
      <c r="N786" s="957"/>
      <c r="O786" s="957"/>
      <c r="P786" s="957"/>
      <c r="Q786" s="957"/>
      <c r="R786" s="957"/>
      <c r="S786" s="957"/>
      <c r="T786" s="957"/>
    </row>
    <row r="787" spans="2:20" x14ac:dyDescent="0.35">
      <c r="B787" s="957"/>
      <c r="C787" s="957"/>
      <c r="D787" s="957"/>
      <c r="E787" s="957"/>
      <c r="F787" s="957"/>
      <c r="G787" s="957"/>
      <c r="H787" s="957"/>
      <c r="I787" s="957"/>
      <c r="J787" s="957"/>
      <c r="K787" s="957"/>
      <c r="L787" s="957"/>
      <c r="M787" s="957"/>
      <c r="N787" s="957"/>
      <c r="O787" s="957"/>
      <c r="P787" s="957"/>
      <c r="Q787" s="957"/>
      <c r="R787" s="957"/>
      <c r="S787" s="957"/>
      <c r="T787" s="957"/>
    </row>
    <row r="788" spans="2:20" x14ac:dyDescent="0.35">
      <c r="B788" s="957"/>
      <c r="C788" s="957"/>
      <c r="D788" s="957"/>
      <c r="E788" s="957"/>
      <c r="F788" s="957"/>
      <c r="G788" s="957"/>
      <c r="H788" s="957"/>
      <c r="I788" s="957"/>
      <c r="J788" s="957"/>
      <c r="K788" s="957"/>
      <c r="L788" s="957"/>
      <c r="M788" s="957"/>
      <c r="N788" s="957"/>
      <c r="O788" s="957"/>
      <c r="P788" s="957"/>
      <c r="Q788" s="957"/>
      <c r="R788" s="957"/>
      <c r="S788" s="957"/>
      <c r="T788" s="957"/>
    </row>
    <row r="789" spans="2:20" x14ac:dyDescent="0.35">
      <c r="B789" s="957"/>
      <c r="C789" s="957"/>
      <c r="D789" s="957"/>
      <c r="E789" s="957"/>
      <c r="F789" s="957"/>
      <c r="G789" s="957"/>
      <c r="H789" s="957"/>
      <c r="I789" s="957"/>
      <c r="J789" s="957"/>
      <c r="K789" s="957"/>
      <c r="L789" s="957"/>
      <c r="M789" s="957"/>
      <c r="N789" s="957"/>
      <c r="O789" s="957"/>
      <c r="P789" s="957"/>
      <c r="Q789" s="957"/>
      <c r="R789" s="957"/>
      <c r="S789" s="957"/>
      <c r="T789" s="957"/>
    </row>
    <row r="790" spans="2:20" x14ac:dyDescent="0.35">
      <c r="B790" s="957"/>
      <c r="C790" s="957"/>
      <c r="D790" s="957"/>
      <c r="E790" s="957"/>
      <c r="F790" s="957"/>
      <c r="G790" s="957"/>
      <c r="H790" s="957"/>
      <c r="I790" s="957"/>
      <c r="J790" s="957"/>
      <c r="K790" s="957"/>
      <c r="L790" s="957"/>
      <c r="M790" s="957"/>
      <c r="N790" s="957"/>
      <c r="O790" s="957"/>
      <c r="P790" s="957"/>
      <c r="Q790" s="957"/>
      <c r="R790" s="957"/>
      <c r="S790" s="957"/>
      <c r="T790" s="957"/>
    </row>
    <row r="791" spans="2:20" x14ac:dyDescent="0.35">
      <c r="B791" s="957"/>
      <c r="C791" s="957"/>
      <c r="D791" s="957"/>
      <c r="E791" s="957"/>
      <c r="F791" s="957"/>
      <c r="G791" s="957"/>
      <c r="H791" s="957"/>
      <c r="I791" s="957"/>
      <c r="J791" s="957"/>
      <c r="K791" s="957"/>
      <c r="L791" s="957"/>
      <c r="M791" s="957"/>
      <c r="N791" s="957"/>
      <c r="O791" s="957"/>
      <c r="P791" s="957"/>
      <c r="Q791" s="957"/>
      <c r="R791" s="957"/>
      <c r="S791" s="957"/>
      <c r="T791" s="957"/>
    </row>
    <row r="792" spans="2:20" x14ac:dyDescent="0.35">
      <c r="B792" s="957"/>
      <c r="C792" s="957"/>
      <c r="D792" s="957"/>
      <c r="E792" s="957"/>
      <c r="F792" s="957"/>
      <c r="G792" s="957"/>
      <c r="H792" s="957"/>
      <c r="I792" s="957"/>
      <c r="J792" s="957"/>
      <c r="K792" s="957"/>
      <c r="L792" s="957"/>
      <c r="M792" s="957"/>
      <c r="N792" s="957"/>
      <c r="O792" s="957"/>
      <c r="P792" s="957"/>
      <c r="Q792" s="957"/>
      <c r="R792" s="957"/>
      <c r="S792" s="957"/>
      <c r="T792" s="957"/>
    </row>
    <row r="793" spans="2:20" x14ac:dyDescent="0.35">
      <c r="B793" s="957"/>
      <c r="C793" s="957"/>
      <c r="D793" s="957"/>
      <c r="E793" s="957"/>
      <c r="F793" s="957"/>
      <c r="G793" s="957"/>
      <c r="H793" s="957"/>
      <c r="I793" s="957"/>
      <c r="J793" s="957"/>
      <c r="K793" s="957"/>
      <c r="L793" s="957"/>
      <c r="M793" s="957"/>
      <c r="N793" s="957"/>
      <c r="O793" s="957"/>
      <c r="P793" s="957"/>
      <c r="Q793" s="957"/>
      <c r="R793" s="957"/>
      <c r="S793" s="957"/>
      <c r="T793" s="957"/>
    </row>
    <row r="794" spans="2:20" x14ac:dyDescent="0.35">
      <c r="B794" s="957"/>
      <c r="C794" s="957"/>
      <c r="D794" s="957"/>
      <c r="E794" s="957"/>
      <c r="F794" s="957"/>
      <c r="G794" s="957"/>
      <c r="H794" s="957"/>
      <c r="I794" s="957"/>
      <c r="J794" s="957"/>
      <c r="K794" s="957"/>
      <c r="L794" s="957"/>
      <c r="M794" s="957"/>
      <c r="N794" s="957"/>
      <c r="O794" s="957"/>
      <c r="P794" s="957"/>
      <c r="Q794" s="957"/>
      <c r="R794" s="957"/>
      <c r="S794" s="957"/>
      <c r="T794" s="957"/>
    </row>
    <row r="795" spans="2:20" x14ac:dyDescent="0.35">
      <c r="B795" s="957"/>
      <c r="C795" s="957"/>
      <c r="D795" s="957"/>
      <c r="E795" s="957"/>
      <c r="F795" s="957"/>
      <c r="G795" s="957"/>
      <c r="H795" s="957"/>
      <c r="I795" s="957"/>
      <c r="J795" s="957"/>
      <c r="K795" s="957"/>
      <c r="L795" s="957"/>
      <c r="M795" s="957"/>
      <c r="N795" s="957"/>
      <c r="O795" s="957"/>
      <c r="P795" s="957"/>
      <c r="Q795" s="957"/>
      <c r="R795" s="957"/>
      <c r="S795" s="957"/>
      <c r="T795" s="957"/>
    </row>
    <row r="796" spans="2:20" x14ac:dyDescent="0.35">
      <c r="B796" s="957"/>
      <c r="C796" s="957"/>
      <c r="D796" s="957"/>
      <c r="E796" s="957"/>
      <c r="F796" s="957"/>
      <c r="G796" s="957"/>
      <c r="H796" s="957"/>
      <c r="I796" s="957"/>
      <c r="J796" s="957"/>
      <c r="K796" s="957"/>
      <c r="L796" s="957"/>
      <c r="M796" s="957"/>
      <c r="N796" s="957"/>
      <c r="O796" s="957"/>
      <c r="P796" s="957"/>
      <c r="Q796" s="957"/>
      <c r="R796" s="957"/>
      <c r="S796" s="957"/>
      <c r="T796" s="957"/>
    </row>
    <row r="797" spans="2:20" x14ac:dyDescent="0.35">
      <c r="B797" s="957"/>
      <c r="C797" s="957"/>
      <c r="D797" s="957"/>
      <c r="E797" s="957"/>
      <c r="F797" s="957"/>
      <c r="G797" s="957"/>
      <c r="H797" s="957"/>
      <c r="I797" s="957"/>
      <c r="J797" s="957"/>
      <c r="K797" s="957"/>
      <c r="L797" s="957"/>
      <c r="M797" s="957"/>
      <c r="N797" s="957"/>
      <c r="O797" s="957"/>
      <c r="P797" s="957"/>
      <c r="Q797" s="957"/>
      <c r="R797" s="957"/>
      <c r="S797" s="957"/>
      <c r="T797" s="957"/>
    </row>
    <row r="798" spans="2:20" x14ac:dyDescent="0.35">
      <c r="B798" s="957"/>
      <c r="C798" s="957"/>
      <c r="D798" s="957"/>
      <c r="E798" s="957"/>
      <c r="F798" s="957"/>
      <c r="G798" s="957"/>
      <c r="H798" s="957"/>
      <c r="I798" s="957"/>
      <c r="J798" s="957"/>
      <c r="K798" s="957"/>
      <c r="L798" s="957"/>
      <c r="M798" s="957"/>
      <c r="N798" s="957"/>
      <c r="O798" s="957"/>
      <c r="P798" s="957"/>
      <c r="Q798" s="957"/>
      <c r="R798" s="957"/>
      <c r="S798" s="957"/>
      <c r="T798" s="957"/>
    </row>
    <row r="799" spans="2:20" x14ac:dyDescent="0.35">
      <c r="B799" s="957"/>
      <c r="C799" s="957"/>
      <c r="D799" s="957"/>
      <c r="E799" s="957"/>
      <c r="F799" s="957"/>
      <c r="G799" s="957"/>
      <c r="H799" s="957"/>
      <c r="I799" s="957"/>
      <c r="J799" s="957"/>
      <c r="K799" s="957"/>
      <c r="L799" s="957"/>
      <c r="M799" s="957"/>
      <c r="N799" s="957"/>
      <c r="O799" s="957"/>
      <c r="P799" s="957"/>
      <c r="Q799" s="957"/>
      <c r="R799" s="957"/>
      <c r="S799" s="957"/>
      <c r="T799" s="957"/>
    </row>
    <row r="800" spans="2:20" x14ac:dyDescent="0.35">
      <c r="B800" s="957"/>
      <c r="C800" s="957"/>
      <c r="D800" s="957"/>
      <c r="E800" s="957"/>
      <c r="F800" s="957"/>
      <c r="G800" s="957"/>
      <c r="H800" s="957"/>
      <c r="I800" s="957"/>
      <c r="J800" s="957"/>
      <c r="K800" s="957"/>
      <c r="L800" s="957"/>
      <c r="M800" s="957"/>
      <c r="N800" s="957"/>
      <c r="O800" s="957"/>
      <c r="P800" s="957"/>
      <c r="Q800" s="957"/>
      <c r="R800" s="957"/>
      <c r="S800" s="957"/>
      <c r="T800" s="957"/>
    </row>
    <row r="801" spans="2:20" x14ac:dyDescent="0.35">
      <c r="B801" s="957"/>
      <c r="C801" s="957"/>
      <c r="D801" s="957"/>
      <c r="E801" s="957"/>
      <c r="F801" s="957"/>
      <c r="G801" s="957"/>
      <c r="H801" s="957"/>
      <c r="I801" s="957"/>
      <c r="J801" s="957"/>
      <c r="K801" s="957"/>
      <c r="L801" s="957"/>
      <c r="M801" s="957"/>
      <c r="N801" s="957"/>
      <c r="O801" s="957"/>
      <c r="P801" s="957"/>
      <c r="Q801" s="957"/>
      <c r="R801" s="957"/>
      <c r="S801" s="957"/>
      <c r="T801" s="957"/>
    </row>
    <row r="802" spans="2:20" x14ac:dyDescent="0.35">
      <c r="B802" s="957"/>
      <c r="C802" s="957"/>
      <c r="D802" s="957"/>
      <c r="E802" s="957"/>
      <c r="F802" s="957"/>
      <c r="G802" s="957"/>
      <c r="H802" s="957"/>
      <c r="I802" s="957"/>
      <c r="J802" s="957"/>
      <c r="K802" s="957"/>
      <c r="L802" s="957"/>
      <c r="M802" s="957"/>
      <c r="N802" s="957"/>
      <c r="O802" s="957"/>
      <c r="P802" s="957"/>
      <c r="Q802" s="957"/>
      <c r="R802" s="957"/>
      <c r="S802" s="957"/>
      <c r="T802" s="957"/>
    </row>
    <row r="803" spans="2:20" x14ac:dyDescent="0.35">
      <c r="B803" s="957"/>
      <c r="C803" s="957"/>
      <c r="D803" s="957"/>
      <c r="E803" s="957"/>
      <c r="F803" s="957"/>
      <c r="G803" s="957"/>
      <c r="H803" s="957"/>
      <c r="I803" s="957"/>
      <c r="J803" s="957"/>
      <c r="K803" s="957"/>
      <c r="L803" s="957"/>
      <c r="M803" s="957"/>
      <c r="N803" s="957"/>
      <c r="O803" s="957"/>
      <c r="P803" s="957"/>
      <c r="Q803" s="957"/>
      <c r="R803" s="957"/>
      <c r="S803" s="957"/>
      <c r="T803" s="957"/>
    </row>
    <row r="804" spans="2:20" x14ac:dyDescent="0.35">
      <c r="B804" s="957"/>
      <c r="C804" s="957"/>
      <c r="D804" s="957"/>
      <c r="E804" s="957"/>
      <c r="F804" s="957"/>
      <c r="G804" s="957"/>
      <c r="H804" s="957"/>
      <c r="I804" s="957"/>
      <c r="J804" s="957"/>
      <c r="K804" s="957"/>
      <c r="L804" s="957"/>
      <c r="M804" s="957"/>
      <c r="N804" s="957"/>
      <c r="O804" s="957"/>
      <c r="P804" s="957"/>
      <c r="Q804" s="957"/>
      <c r="R804" s="957"/>
      <c r="S804" s="957"/>
      <c r="T804" s="957"/>
    </row>
    <row r="805" spans="2:20" x14ac:dyDescent="0.35">
      <c r="B805" s="957"/>
      <c r="C805" s="957"/>
      <c r="D805" s="957"/>
      <c r="E805" s="957"/>
      <c r="F805" s="957"/>
      <c r="G805" s="957"/>
      <c r="H805" s="957"/>
      <c r="I805" s="957"/>
      <c r="J805" s="957"/>
      <c r="K805" s="957"/>
      <c r="L805" s="957"/>
      <c r="M805" s="957"/>
      <c r="N805" s="957"/>
      <c r="O805" s="957"/>
      <c r="P805" s="957"/>
      <c r="Q805" s="957"/>
      <c r="R805" s="957"/>
      <c r="S805" s="957"/>
      <c r="T805" s="957"/>
    </row>
    <row r="806" spans="2:20" x14ac:dyDescent="0.35">
      <c r="B806" s="957"/>
      <c r="C806" s="957"/>
      <c r="D806" s="957"/>
      <c r="E806" s="957"/>
      <c r="F806" s="957"/>
      <c r="G806" s="957"/>
      <c r="H806" s="957"/>
      <c r="I806" s="957"/>
      <c r="J806" s="957"/>
      <c r="K806" s="957"/>
      <c r="L806" s="957"/>
      <c r="M806" s="957"/>
      <c r="N806" s="957"/>
      <c r="O806" s="957"/>
      <c r="P806" s="957"/>
      <c r="Q806" s="957"/>
      <c r="R806" s="957"/>
      <c r="S806" s="957"/>
      <c r="T806" s="957"/>
    </row>
    <row r="807" spans="2:20" x14ac:dyDescent="0.35">
      <c r="B807" s="957"/>
      <c r="C807" s="957"/>
      <c r="D807" s="957"/>
      <c r="E807" s="957"/>
      <c r="F807" s="957"/>
      <c r="G807" s="957"/>
      <c r="H807" s="957"/>
      <c r="I807" s="957"/>
      <c r="J807" s="957"/>
      <c r="K807" s="957"/>
      <c r="L807" s="957"/>
      <c r="M807" s="957"/>
      <c r="N807" s="957"/>
      <c r="O807" s="957"/>
      <c r="P807" s="957"/>
      <c r="Q807" s="957"/>
      <c r="R807" s="957"/>
      <c r="S807" s="957"/>
      <c r="T807" s="957"/>
    </row>
    <row r="808" spans="2:20" x14ac:dyDescent="0.35">
      <c r="B808" s="957"/>
      <c r="C808" s="957"/>
      <c r="D808" s="957"/>
      <c r="E808" s="957"/>
      <c r="F808" s="957"/>
      <c r="G808" s="957"/>
      <c r="H808" s="957"/>
      <c r="I808" s="957"/>
      <c r="J808" s="957"/>
      <c r="K808" s="957"/>
      <c r="L808" s="957"/>
      <c r="M808" s="957"/>
      <c r="N808" s="957"/>
      <c r="O808" s="957"/>
      <c r="P808" s="957"/>
      <c r="Q808" s="957"/>
      <c r="R808" s="957"/>
      <c r="S808" s="957"/>
      <c r="T808" s="957"/>
    </row>
    <row r="809" spans="2:20" x14ac:dyDescent="0.35">
      <c r="B809" s="957"/>
      <c r="C809" s="957"/>
      <c r="D809" s="957"/>
      <c r="E809" s="957"/>
      <c r="F809" s="957"/>
      <c r="G809" s="957"/>
      <c r="H809" s="957"/>
      <c r="I809" s="957"/>
      <c r="J809" s="957"/>
      <c r="K809" s="957"/>
      <c r="L809" s="957"/>
      <c r="M809" s="957"/>
      <c r="N809" s="957"/>
      <c r="O809" s="957"/>
      <c r="P809" s="957"/>
      <c r="Q809" s="957"/>
      <c r="R809" s="957"/>
      <c r="S809" s="957"/>
      <c r="T809" s="957"/>
    </row>
    <row r="810" spans="2:20" x14ac:dyDescent="0.35">
      <c r="B810" s="957"/>
      <c r="C810" s="957"/>
      <c r="D810" s="957"/>
      <c r="E810" s="957"/>
      <c r="F810" s="957"/>
      <c r="G810" s="957"/>
      <c r="H810" s="957"/>
      <c r="I810" s="957"/>
      <c r="J810" s="957"/>
      <c r="K810" s="957"/>
      <c r="L810" s="957"/>
      <c r="M810" s="957"/>
      <c r="N810" s="957"/>
      <c r="O810" s="957"/>
      <c r="P810" s="957"/>
      <c r="Q810" s="957"/>
      <c r="R810" s="957"/>
      <c r="S810" s="957"/>
      <c r="T810" s="957"/>
    </row>
    <row r="811" spans="2:20" x14ac:dyDescent="0.35">
      <c r="B811" s="957"/>
      <c r="C811" s="957"/>
      <c r="D811" s="957"/>
      <c r="E811" s="957"/>
      <c r="F811" s="957"/>
      <c r="G811" s="957"/>
      <c r="H811" s="957"/>
      <c r="I811" s="957"/>
      <c r="J811" s="957"/>
      <c r="K811" s="957"/>
      <c r="L811" s="957"/>
      <c r="M811" s="957"/>
      <c r="N811" s="957"/>
      <c r="O811" s="957"/>
      <c r="P811" s="957"/>
      <c r="Q811" s="957"/>
      <c r="R811" s="957"/>
      <c r="S811" s="957"/>
      <c r="T811" s="957"/>
    </row>
    <row r="812" spans="2:20" x14ac:dyDescent="0.35">
      <c r="B812" s="957"/>
      <c r="C812" s="957"/>
      <c r="D812" s="957"/>
      <c r="E812" s="957"/>
      <c r="F812" s="957"/>
      <c r="G812" s="957"/>
      <c r="H812" s="957"/>
      <c r="I812" s="957"/>
      <c r="J812" s="957"/>
      <c r="K812" s="957"/>
      <c r="L812" s="957"/>
      <c r="M812" s="957"/>
      <c r="N812" s="957"/>
      <c r="O812" s="957"/>
      <c r="P812" s="957"/>
      <c r="Q812" s="957"/>
      <c r="R812" s="957"/>
      <c r="S812" s="957"/>
      <c r="T812" s="957"/>
    </row>
    <row r="813" spans="2:20" x14ac:dyDescent="0.35">
      <c r="B813" s="957"/>
      <c r="C813" s="957"/>
      <c r="D813" s="957"/>
      <c r="E813" s="957"/>
      <c r="F813" s="957"/>
      <c r="G813" s="957"/>
      <c r="H813" s="957"/>
      <c r="I813" s="957"/>
      <c r="J813" s="957"/>
      <c r="K813" s="957"/>
      <c r="L813" s="957"/>
      <c r="M813" s="957"/>
      <c r="N813" s="957"/>
      <c r="O813" s="957"/>
      <c r="P813" s="957"/>
      <c r="Q813" s="957"/>
      <c r="R813" s="957"/>
      <c r="S813" s="957"/>
      <c r="T813" s="957"/>
    </row>
    <row r="814" spans="2:20" x14ac:dyDescent="0.35">
      <c r="B814" s="957"/>
      <c r="C814" s="957"/>
      <c r="D814" s="957"/>
      <c r="E814" s="957"/>
      <c r="F814" s="957"/>
      <c r="G814" s="957"/>
      <c r="H814" s="957"/>
      <c r="I814" s="957"/>
      <c r="J814" s="957"/>
      <c r="K814" s="957"/>
      <c r="L814" s="957"/>
      <c r="M814" s="957"/>
      <c r="N814" s="957"/>
      <c r="O814" s="957"/>
      <c r="P814" s="957"/>
      <c r="Q814" s="957"/>
      <c r="R814" s="957"/>
      <c r="S814" s="957"/>
      <c r="T814" s="957"/>
    </row>
    <row r="815" spans="2:20" x14ac:dyDescent="0.35">
      <c r="B815" s="957"/>
      <c r="C815" s="957"/>
      <c r="D815" s="957"/>
      <c r="E815" s="957"/>
      <c r="F815" s="957"/>
      <c r="G815" s="957"/>
      <c r="H815" s="957"/>
      <c r="I815" s="957"/>
      <c r="J815" s="957"/>
      <c r="K815" s="957"/>
      <c r="L815" s="957"/>
      <c r="M815" s="957"/>
      <c r="N815" s="957"/>
      <c r="O815" s="957"/>
      <c r="P815" s="957"/>
      <c r="Q815" s="957"/>
      <c r="R815" s="957"/>
      <c r="S815" s="957"/>
      <c r="T815" s="957"/>
    </row>
    <row r="816" spans="2:20" x14ac:dyDescent="0.35">
      <c r="B816" s="957"/>
      <c r="C816" s="957"/>
      <c r="D816" s="957"/>
      <c r="E816" s="957"/>
      <c r="F816" s="957"/>
      <c r="G816" s="957"/>
      <c r="H816" s="957"/>
      <c r="I816" s="957"/>
      <c r="J816" s="957"/>
      <c r="K816" s="957"/>
      <c r="L816" s="957"/>
      <c r="M816" s="957"/>
      <c r="N816" s="957"/>
      <c r="O816" s="957"/>
      <c r="P816" s="957"/>
      <c r="Q816" s="957"/>
      <c r="R816" s="957"/>
      <c r="S816" s="957"/>
      <c r="T816" s="957"/>
    </row>
    <row r="817" spans="2:20" x14ac:dyDescent="0.35">
      <c r="B817" s="957"/>
      <c r="C817" s="957"/>
      <c r="D817" s="957"/>
      <c r="E817" s="957"/>
      <c r="F817" s="957"/>
      <c r="G817" s="957"/>
      <c r="H817" s="957"/>
      <c r="I817" s="957"/>
      <c r="J817" s="957"/>
      <c r="K817" s="957"/>
      <c r="L817" s="957"/>
      <c r="M817" s="957"/>
      <c r="N817" s="957"/>
      <c r="O817" s="957"/>
      <c r="P817" s="957"/>
      <c r="Q817" s="957"/>
      <c r="R817" s="957"/>
      <c r="S817" s="957"/>
      <c r="T817" s="957"/>
    </row>
    <row r="818" spans="2:20" x14ac:dyDescent="0.35">
      <c r="B818" s="957"/>
      <c r="C818" s="957"/>
      <c r="D818" s="957"/>
      <c r="E818" s="957"/>
      <c r="F818" s="957"/>
      <c r="G818" s="957"/>
      <c r="H818" s="957"/>
      <c r="I818" s="957"/>
      <c r="J818" s="957"/>
      <c r="K818" s="957"/>
      <c r="L818" s="957"/>
      <c r="M818" s="957"/>
      <c r="N818" s="957"/>
      <c r="O818" s="957"/>
      <c r="P818" s="957"/>
      <c r="Q818" s="957"/>
      <c r="R818" s="957"/>
      <c r="S818" s="957"/>
      <c r="T818" s="957"/>
    </row>
    <row r="819" spans="2:20" x14ac:dyDescent="0.35">
      <c r="B819" s="957"/>
      <c r="C819" s="957"/>
      <c r="D819" s="957"/>
      <c r="E819" s="957"/>
      <c r="F819" s="957"/>
      <c r="G819" s="957"/>
      <c r="H819" s="957"/>
      <c r="I819" s="957"/>
      <c r="J819" s="957"/>
      <c r="K819" s="957"/>
      <c r="L819" s="957"/>
      <c r="M819" s="957"/>
      <c r="N819" s="957"/>
      <c r="O819" s="957"/>
      <c r="P819" s="957"/>
      <c r="Q819" s="957"/>
      <c r="R819" s="957"/>
      <c r="S819" s="957"/>
      <c r="T819" s="957"/>
    </row>
    <row r="820" spans="2:20" x14ac:dyDescent="0.35">
      <c r="B820" s="957"/>
      <c r="C820" s="957"/>
      <c r="D820" s="957"/>
      <c r="E820" s="957"/>
      <c r="F820" s="957"/>
      <c r="G820" s="957"/>
      <c r="H820" s="957"/>
      <c r="I820" s="957"/>
      <c r="J820" s="957"/>
      <c r="K820" s="957"/>
      <c r="L820" s="957"/>
      <c r="M820" s="957"/>
      <c r="N820" s="957"/>
      <c r="O820" s="957"/>
      <c r="P820" s="957"/>
      <c r="Q820" s="957"/>
      <c r="R820" s="957"/>
      <c r="S820" s="957"/>
      <c r="T820" s="957"/>
    </row>
    <row r="821" spans="2:20" x14ac:dyDescent="0.35">
      <c r="B821" s="957"/>
      <c r="C821" s="957"/>
      <c r="D821" s="957"/>
      <c r="E821" s="957"/>
      <c r="F821" s="957"/>
      <c r="G821" s="957"/>
      <c r="H821" s="957"/>
      <c r="I821" s="957"/>
      <c r="J821" s="957"/>
      <c r="K821" s="957"/>
      <c r="L821" s="957"/>
      <c r="M821" s="957"/>
      <c r="N821" s="957"/>
      <c r="O821" s="957"/>
      <c r="P821" s="957"/>
      <c r="Q821" s="957"/>
      <c r="R821" s="957"/>
      <c r="S821" s="957"/>
      <c r="T821" s="957"/>
    </row>
    <row r="822" spans="2:20" x14ac:dyDescent="0.35">
      <c r="B822" s="957"/>
      <c r="C822" s="957"/>
      <c r="D822" s="957"/>
      <c r="E822" s="957"/>
      <c r="F822" s="957"/>
      <c r="G822" s="957"/>
      <c r="H822" s="957"/>
      <c r="I822" s="957"/>
      <c r="J822" s="957"/>
      <c r="K822" s="957"/>
      <c r="L822" s="957"/>
      <c r="M822" s="957"/>
      <c r="N822" s="957"/>
      <c r="O822" s="957"/>
      <c r="P822" s="957"/>
      <c r="Q822" s="957"/>
      <c r="R822" s="957"/>
      <c r="S822" s="957"/>
      <c r="T822" s="957"/>
    </row>
    <row r="823" spans="2:20" x14ac:dyDescent="0.35">
      <c r="B823" s="957"/>
      <c r="C823" s="957"/>
      <c r="D823" s="957"/>
      <c r="E823" s="957"/>
      <c r="F823" s="957"/>
      <c r="G823" s="957"/>
      <c r="H823" s="957"/>
      <c r="I823" s="957"/>
      <c r="J823" s="957"/>
      <c r="K823" s="957"/>
      <c r="L823" s="957"/>
      <c r="M823" s="957"/>
      <c r="N823" s="957"/>
      <c r="O823" s="957"/>
      <c r="P823" s="957"/>
      <c r="Q823" s="957"/>
      <c r="R823" s="957"/>
      <c r="S823" s="957"/>
      <c r="T823" s="957"/>
    </row>
    <row r="824" spans="2:20" x14ac:dyDescent="0.35">
      <c r="B824" s="957"/>
      <c r="C824" s="957"/>
      <c r="D824" s="957"/>
      <c r="E824" s="957"/>
      <c r="F824" s="957"/>
      <c r="G824" s="957"/>
      <c r="H824" s="957"/>
      <c r="I824" s="957"/>
      <c r="J824" s="957"/>
      <c r="K824" s="957"/>
      <c r="L824" s="957"/>
      <c r="M824" s="957"/>
      <c r="N824" s="957"/>
      <c r="O824" s="957"/>
      <c r="P824" s="957"/>
      <c r="Q824" s="957"/>
      <c r="R824" s="957"/>
      <c r="S824" s="957"/>
      <c r="T824" s="957"/>
    </row>
    <row r="825" spans="2:20" x14ac:dyDescent="0.35">
      <c r="B825" s="957"/>
      <c r="C825" s="957"/>
      <c r="D825" s="957"/>
      <c r="E825" s="957"/>
      <c r="F825" s="957"/>
      <c r="G825" s="957"/>
      <c r="H825" s="957"/>
      <c r="I825" s="957"/>
      <c r="J825" s="957"/>
      <c r="K825" s="957"/>
      <c r="L825" s="957"/>
      <c r="M825" s="957"/>
      <c r="N825" s="957"/>
      <c r="O825" s="957"/>
      <c r="P825" s="957"/>
      <c r="Q825" s="957"/>
      <c r="R825" s="957"/>
      <c r="S825" s="957"/>
      <c r="T825" s="957"/>
    </row>
    <row r="826" spans="2:20" x14ac:dyDescent="0.35">
      <c r="B826" s="957"/>
      <c r="C826" s="957"/>
      <c r="D826" s="957"/>
      <c r="E826" s="957"/>
      <c r="F826" s="957"/>
      <c r="G826" s="957"/>
      <c r="H826" s="957"/>
      <c r="I826" s="957"/>
      <c r="J826" s="957"/>
      <c r="K826" s="957"/>
      <c r="L826" s="957"/>
      <c r="M826" s="957"/>
      <c r="N826" s="957"/>
      <c r="O826" s="957"/>
      <c r="P826" s="957"/>
      <c r="Q826" s="957"/>
      <c r="R826" s="957"/>
      <c r="S826" s="957"/>
      <c r="T826" s="957"/>
    </row>
    <row r="827" spans="2:20" x14ac:dyDescent="0.35">
      <c r="B827" s="957"/>
      <c r="C827" s="957"/>
      <c r="D827" s="957"/>
      <c r="E827" s="957"/>
      <c r="F827" s="957"/>
      <c r="G827" s="957"/>
      <c r="H827" s="957"/>
      <c r="I827" s="957"/>
      <c r="J827" s="957"/>
      <c r="K827" s="957"/>
      <c r="L827" s="957"/>
      <c r="M827" s="957"/>
      <c r="N827" s="957"/>
      <c r="O827" s="957"/>
      <c r="P827" s="957"/>
      <c r="Q827" s="957"/>
      <c r="R827" s="957"/>
      <c r="S827" s="957"/>
      <c r="T827" s="957"/>
    </row>
    <row r="828" spans="2:20" x14ac:dyDescent="0.35">
      <c r="B828" s="957"/>
      <c r="C828" s="957"/>
      <c r="D828" s="957"/>
      <c r="E828" s="957"/>
      <c r="F828" s="957"/>
      <c r="G828" s="957"/>
      <c r="H828" s="957"/>
      <c r="I828" s="957"/>
      <c r="J828" s="957"/>
      <c r="K828" s="957"/>
      <c r="L828" s="957"/>
      <c r="M828" s="957"/>
      <c r="N828" s="957"/>
      <c r="O828" s="957"/>
      <c r="P828" s="957"/>
      <c r="Q828" s="957"/>
      <c r="R828" s="957"/>
      <c r="S828" s="957"/>
      <c r="T828" s="957"/>
    </row>
    <row r="829" spans="2:20" x14ac:dyDescent="0.35">
      <c r="B829" s="957"/>
      <c r="C829" s="957"/>
      <c r="D829" s="957"/>
      <c r="E829" s="957"/>
      <c r="F829" s="957"/>
      <c r="G829" s="957"/>
      <c r="H829" s="957"/>
      <c r="I829" s="957"/>
      <c r="J829" s="957"/>
      <c r="K829" s="957"/>
      <c r="L829" s="957"/>
      <c r="M829" s="957"/>
      <c r="N829" s="957"/>
      <c r="O829" s="957"/>
      <c r="P829" s="957"/>
      <c r="Q829" s="957"/>
      <c r="R829" s="957"/>
      <c r="S829" s="957"/>
      <c r="T829" s="957"/>
    </row>
    <row r="830" spans="2:20" x14ac:dyDescent="0.35">
      <c r="B830" s="957"/>
      <c r="C830" s="957"/>
      <c r="D830" s="957"/>
      <c r="E830" s="957"/>
      <c r="F830" s="957"/>
      <c r="G830" s="957"/>
      <c r="H830" s="957"/>
      <c r="I830" s="957"/>
      <c r="J830" s="957"/>
      <c r="K830" s="957"/>
      <c r="L830" s="957"/>
      <c r="M830" s="957"/>
      <c r="N830" s="957"/>
      <c r="O830" s="957"/>
      <c r="P830" s="957"/>
      <c r="Q830" s="957"/>
      <c r="R830" s="957"/>
      <c r="S830" s="957"/>
      <c r="T830" s="957"/>
    </row>
    <row r="831" spans="2:20" x14ac:dyDescent="0.35">
      <c r="B831" s="957"/>
      <c r="C831" s="957"/>
      <c r="D831" s="957"/>
      <c r="E831" s="957"/>
      <c r="F831" s="957"/>
      <c r="G831" s="957"/>
      <c r="H831" s="957"/>
      <c r="I831" s="957"/>
      <c r="J831" s="957"/>
      <c r="K831" s="957"/>
      <c r="L831" s="957"/>
      <c r="M831" s="957"/>
      <c r="N831" s="957"/>
      <c r="O831" s="957"/>
      <c r="P831" s="957"/>
      <c r="Q831" s="957"/>
      <c r="R831" s="957"/>
      <c r="S831" s="957"/>
      <c r="T831" s="957"/>
    </row>
    <row r="832" spans="2:20" x14ac:dyDescent="0.35">
      <c r="B832" s="957"/>
      <c r="C832" s="957"/>
      <c r="D832" s="957"/>
      <c r="E832" s="957"/>
      <c r="F832" s="957"/>
      <c r="G832" s="957"/>
      <c r="H832" s="957"/>
      <c r="I832" s="957"/>
      <c r="J832" s="957"/>
      <c r="K832" s="957"/>
      <c r="L832" s="957"/>
      <c r="M832" s="957"/>
      <c r="N832" s="957"/>
      <c r="O832" s="957"/>
      <c r="P832" s="957"/>
      <c r="Q832" s="957"/>
      <c r="R832" s="957"/>
      <c r="S832" s="957"/>
      <c r="T832" s="957"/>
    </row>
    <row r="833" spans="2:20" x14ac:dyDescent="0.35">
      <c r="B833" s="957"/>
      <c r="C833" s="957"/>
      <c r="D833" s="957"/>
      <c r="E833" s="957"/>
      <c r="F833" s="957"/>
      <c r="G833" s="957"/>
      <c r="H833" s="957"/>
      <c r="I833" s="957"/>
      <c r="J833" s="957"/>
      <c r="K833" s="957"/>
      <c r="L833" s="957"/>
      <c r="M833" s="957"/>
      <c r="N833" s="957"/>
      <c r="O833" s="957"/>
      <c r="P833" s="957"/>
      <c r="Q833" s="957"/>
      <c r="R833" s="957"/>
      <c r="S833" s="957"/>
      <c r="T833" s="957"/>
    </row>
    <row r="834" spans="2:20" x14ac:dyDescent="0.35">
      <c r="B834" s="957"/>
      <c r="C834" s="957"/>
      <c r="D834" s="957"/>
      <c r="E834" s="957"/>
      <c r="F834" s="957"/>
      <c r="G834" s="957"/>
      <c r="H834" s="957"/>
      <c r="I834" s="957"/>
      <c r="J834" s="957"/>
      <c r="K834" s="957"/>
      <c r="L834" s="957"/>
      <c r="M834" s="957"/>
      <c r="N834" s="957"/>
      <c r="O834" s="957"/>
      <c r="P834" s="957"/>
      <c r="Q834" s="957"/>
      <c r="R834" s="957"/>
      <c r="S834" s="957"/>
      <c r="T834" s="957"/>
    </row>
    <row r="835" spans="2:20" x14ac:dyDescent="0.35">
      <c r="B835" s="957"/>
      <c r="C835" s="957"/>
      <c r="D835" s="957"/>
      <c r="E835" s="957"/>
      <c r="F835" s="957"/>
      <c r="G835" s="957"/>
      <c r="H835" s="957"/>
      <c r="I835" s="957"/>
      <c r="J835" s="957"/>
      <c r="K835" s="957"/>
      <c r="L835" s="957"/>
      <c r="M835" s="957"/>
      <c r="N835" s="957"/>
      <c r="O835" s="957"/>
      <c r="P835" s="957"/>
      <c r="Q835" s="957"/>
      <c r="R835" s="957"/>
      <c r="S835" s="957"/>
      <c r="T835" s="957"/>
    </row>
    <row r="836" spans="2:20" x14ac:dyDescent="0.35">
      <c r="B836" s="957"/>
      <c r="C836" s="957"/>
      <c r="D836" s="957"/>
      <c r="E836" s="957"/>
      <c r="F836" s="957"/>
      <c r="G836" s="957"/>
      <c r="H836" s="957"/>
      <c r="I836" s="957"/>
      <c r="J836" s="957"/>
      <c r="K836" s="957"/>
      <c r="L836" s="957"/>
      <c r="M836" s="957"/>
      <c r="N836" s="957"/>
      <c r="O836" s="957"/>
      <c r="P836" s="957"/>
      <c r="Q836" s="957"/>
      <c r="R836" s="957"/>
      <c r="S836" s="957"/>
      <c r="T836" s="957"/>
    </row>
    <row r="837" spans="2:20" x14ac:dyDescent="0.35">
      <c r="B837" s="957"/>
      <c r="C837" s="957"/>
      <c r="D837" s="957"/>
      <c r="E837" s="957"/>
      <c r="F837" s="957"/>
      <c r="G837" s="957"/>
      <c r="H837" s="957"/>
      <c r="I837" s="957"/>
      <c r="J837" s="957"/>
      <c r="K837" s="957"/>
      <c r="L837" s="957"/>
      <c r="M837" s="957"/>
      <c r="N837" s="957"/>
      <c r="O837" s="957"/>
      <c r="P837" s="957"/>
      <c r="Q837" s="957"/>
      <c r="R837" s="957"/>
      <c r="S837" s="957"/>
      <c r="T837" s="957"/>
    </row>
    <row r="838" spans="2:20" x14ac:dyDescent="0.35">
      <c r="B838" s="957"/>
      <c r="C838" s="957"/>
      <c r="D838" s="957"/>
      <c r="E838" s="957"/>
      <c r="F838" s="957"/>
      <c r="G838" s="957"/>
      <c r="H838" s="957"/>
      <c r="I838" s="957"/>
      <c r="J838" s="957"/>
      <c r="K838" s="957"/>
      <c r="L838" s="957"/>
      <c r="M838" s="957"/>
      <c r="N838" s="957"/>
      <c r="O838" s="957"/>
      <c r="P838" s="957"/>
      <c r="Q838" s="957"/>
      <c r="R838" s="957"/>
      <c r="S838" s="957"/>
      <c r="T838" s="957"/>
    </row>
    <row r="839" spans="2:20" x14ac:dyDescent="0.35">
      <c r="B839" s="957"/>
      <c r="C839" s="957"/>
      <c r="D839" s="957"/>
      <c r="E839" s="957"/>
      <c r="F839" s="957"/>
      <c r="G839" s="957"/>
      <c r="H839" s="957"/>
      <c r="I839" s="957"/>
      <c r="J839" s="957"/>
      <c r="K839" s="957"/>
      <c r="L839" s="957"/>
      <c r="M839" s="957"/>
      <c r="N839" s="957"/>
      <c r="O839" s="957"/>
      <c r="P839" s="957"/>
      <c r="Q839" s="957"/>
      <c r="R839" s="957"/>
      <c r="S839" s="957"/>
      <c r="T839" s="957"/>
    </row>
    <row r="840" spans="2:20" x14ac:dyDescent="0.35">
      <c r="B840" s="957"/>
      <c r="C840" s="957"/>
      <c r="D840" s="957"/>
      <c r="E840" s="957"/>
      <c r="F840" s="957"/>
      <c r="G840" s="957"/>
      <c r="H840" s="957"/>
      <c r="I840" s="957"/>
      <c r="J840" s="957"/>
      <c r="K840" s="957"/>
      <c r="L840" s="957"/>
      <c r="M840" s="957"/>
      <c r="N840" s="957"/>
      <c r="O840" s="957"/>
      <c r="P840" s="957"/>
      <c r="Q840" s="957"/>
      <c r="R840" s="957"/>
      <c r="S840" s="957"/>
      <c r="T840" s="957"/>
    </row>
    <row r="841" spans="2:20" x14ac:dyDescent="0.35">
      <c r="B841" s="957"/>
      <c r="C841" s="957"/>
      <c r="D841" s="957"/>
      <c r="E841" s="957"/>
      <c r="F841" s="957"/>
      <c r="G841" s="957"/>
      <c r="H841" s="957"/>
      <c r="I841" s="957"/>
      <c r="J841" s="957"/>
      <c r="K841" s="957"/>
      <c r="L841" s="957"/>
      <c r="M841" s="957"/>
      <c r="N841" s="957"/>
      <c r="O841" s="957"/>
      <c r="P841" s="957"/>
      <c r="Q841" s="957"/>
      <c r="R841" s="957"/>
      <c r="S841" s="957"/>
      <c r="T841" s="957"/>
    </row>
    <row r="842" spans="2:20" x14ac:dyDescent="0.35">
      <c r="B842" s="957"/>
      <c r="C842" s="957"/>
      <c r="D842" s="957"/>
      <c r="E842" s="957"/>
      <c r="F842" s="957"/>
      <c r="G842" s="957"/>
      <c r="H842" s="957"/>
      <c r="I842" s="957"/>
      <c r="J842" s="957"/>
      <c r="K842" s="957"/>
      <c r="L842" s="957"/>
      <c r="M842" s="957"/>
      <c r="N842" s="957"/>
      <c r="O842" s="957"/>
      <c r="P842" s="957"/>
      <c r="Q842" s="957"/>
      <c r="R842" s="957"/>
      <c r="S842" s="957"/>
      <c r="T842" s="957"/>
    </row>
    <row r="843" spans="2:20" x14ac:dyDescent="0.35">
      <c r="B843" s="957"/>
      <c r="C843" s="957"/>
      <c r="D843" s="957"/>
      <c r="E843" s="957"/>
      <c r="F843" s="957"/>
      <c r="G843" s="957"/>
      <c r="H843" s="957"/>
      <c r="I843" s="957"/>
      <c r="J843" s="957"/>
      <c r="K843" s="957"/>
      <c r="L843" s="957"/>
      <c r="M843" s="957"/>
      <c r="N843" s="957"/>
      <c r="O843" s="957"/>
      <c r="P843" s="957"/>
      <c r="Q843" s="957"/>
      <c r="R843" s="957"/>
      <c r="S843" s="957"/>
      <c r="T843" s="957"/>
    </row>
    <row r="844" spans="2:20" x14ac:dyDescent="0.35">
      <c r="B844" s="957"/>
      <c r="C844" s="957"/>
      <c r="D844" s="957"/>
      <c r="E844" s="957"/>
      <c r="F844" s="957"/>
      <c r="G844" s="957"/>
      <c r="H844" s="957"/>
      <c r="I844" s="957"/>
      <c r="J844" s="957"/>
      <c r="K844" s="957"/>
      <c r="L844" s="957"/>
      <c r="M844" s="957"/>
      <c r="N844" s="957"/>
      <c r="O844" s="957"/>
      <c r="P844" s="957"/>
      <c r="Q844" s="957"/>
      <c r="R844" s="957"/>
      <c r="S844" s="957"/>
      <c r="T844" s="957"/>
    </row>
    <row r="845" spans="2:20" x14ac:dyDescent="0.35">
      <c r="B845" s="957"/>
      <c r="C845" s="957"/>
      <c r="D845" s="957"/>
      <c r="E845" s="957"/>
      <c r="F845" s="957"/>
      <c r="G845" s="957"/>
      <c r="H845" s="957"/>
      <c r="I845" s="957"/>
      <c r="J845" s="957"/>
      <c r="K845" s="957"/>
      <c r="L845" s="957"/>
      <c r="M845" s="957"/>
      <c r="N845" s="957"/>
      <c r="O845" s="957"/>
      <c r="P845" s="957"/>
      <c r="Q845" s="957"/>
      <c r="R845" s="957"/>
      <c r="S845" s="957"/>
      <c r="T845" s="957"/>
    </row>
    <row r="846" spans="2:20" x14ac:dyDescent="0.35">
      <c r="B846" s="957"/>
      <c r="C846" s="957"/>
      <c r="D846" s="957"/>
      <c r="E846" s="957"/>
      <c r="F846" s="957"/>
      <c r="G846" s="957"/>
      <c r="H846" s="957"/>
      <c r="I846" s="957"/>
      <c r="J846" s="957"/>
      <c r="K846" s="957"/>
      <c r="L846" s="957"/>
      <c r="M846" s="957"/>
      <c r="N846" s="957"/>
      <c r="O846" s="957"/>
      <c r="P846" s="957"/>
      <c r="Q846" s="957"/>
      <c r="R846" s="957"/>
      <c r="S846" s="957"/>
      <c r="T846" s="957"/>
    </row>
    <row r="847" spans="2:20" x14ac:dyDescent="0.35">
      <c r="B847" s="957"/>
      <c r="C847" s="957"/>
      <c r="D847" s="957"/>
      <c r="E847" s="957"/>
      <c r="F847" s="957"/>
      <c r="G847" s="957"/>
      <c r="H847" s="957"/>
      <c r="I847" s="957"/>
      <c r="J847" s="957"/>
      <c r="K847" s="957"/>
      <c r="L847" s="957"/>
      <c r="M847" s="957"/>
      <c r="N847" s="957"/>
      <c r="O847" s="957"/>
      <c r="P847" s="957"/>
      <c r="Q847" s="957"/>
      <c r="R847" s="957"/>
      <c r="S847" s="957"/>
      <c r="T847" s="957"/>
    </row>
    <row r="848" spans="2:20" x14ac:dyDescent="0.35">
      <c r="B848" s="957"/>
      <c r="C848" s="957"/>
      <c r="D848" s="957"/>
      <c r="E848" s="957"/>
      <c r="F848" s="957"/>
      <c r="G848" s="957"/>
      <c r="H848" s="957"/>
      <c r="I848" s="957"/>
      <c r="J848" s="957"/>
      <c r="K848" s="957"/>
      <c r="L848" s="957"/>
      <c r="M848" s="957"/>
      <c r="N848" s="957"/>
      <c r="O848" s="957"/>
      <c r="P848" s="957"/>
      <c r="Q848" s="957"/>
      <c r="R848" s="957"/>
      <c r="S848" s="957"/>
      <c r="T848" s="957"/>
    </row>
    <row r="849" spans="2:20" x14ac:dyDescent="0.35">
      <c r="B849" s="957"/>
      <c r="C849" s="957"/>
      <c r="D849" s="957"/>
      <c r="E849" s="957"/>
      <c r="F849" s="957"/>
      <c r="G849" s="957"/>
      <c r="H849" s="957"/>
      <c r="I849" s="957"/>
      <c r="J849" s="957"/>
      <c r="K849" s="957"/>
      <c r="L849" s="957"/>
      <c r="M849" s="957"/>
      <c r="N849" s="957"/>
      <c r="O849" s="957"/>
      <c r="P849" s="957"/>
      <c r="Q849" s="957"/>
      <c r="R849" s="957"/>
      <c r="S849" s="957"/>
      <c r="T849" s="957"/>
    </row>
    <row r="850" spans="2:20" x14ac:dyDescent="0.35">
      <c r="B850" s="957"/>
      <c r="C850" s="957"/>
      <c r="D850" s="957"/>
      <c r="E850" s="957"/>
      <c r="F850" s="957"/>
      <c r="G850" s="957"/>
      <c r="H850" s="957"/>
      <c r="I850" s="957"/>
      <c r="J850" s="957"/>
      <c r="K850" s="957"/>
      <c r="L850" s="957"/>
      <c r="M850" s="957"/>
      <c r="N850" s="957"/>
      <c r="O850" s="957"/>
      <c r="P850" s="957"/>
      <c r="Q850" s="957"/>
      <c r="R850" s="957"/>
      <c r="S850" s="957"/>
      <c r="T850" s="957"/>
    </row>
    <row r="851" spans="2:20" x14ac:dyDescent="0.35">
      <c r="B851" s="957"/>
      <c r="C851" s="957"/>
      <c r="D851" s="957"/>
      <c r="E851" s="957"/>
      <c r="F851" s="957"/>
      <c r="G851" s="957"/>
      <c r="H851" s="957"/>
      <c r="I851" s="957"/>
      <c r="J851" s="957"/>
      <c r="K851" s="957"/>
      <c r="L851" s="957"/>
      <c r="M851" s="957"/>
      <c r="N851" s="957"/>
      <c r="O851" s="957"/>
      <c r="P851" s="957"/>
      <c r="Q851" s="957"/>
      <c r="R851" s="957"/>
      <c r="S851" s="957"/>
      <c r="T851" s="957"/>
    </row>
    <row r="852" spans="2:20" x14ac:dyDescent="0.35">
      <c r="B852" s="957"/>
      <c r="C852" s="957"/>
      <c r="D852" s="957"/>
      <c r="E852" s="957"/>
      <c r="F852" s="957"/>
      <c r="G852" s="957"/>
      <c r="H852" s="957"/>
      <c r="I852" s="957"/>
      <c r="J852" s="957"/>
      <c r="K852" s="957"/>
      <c r="L852" s="957"/>
      <c r="M852" s="957"/>
      <c r="N852" s="957"/>
      <c r="O852" s="957"/>
      <c r="P852" s="957"/>
      <c r="Q852" s="957"/>
      <c r="R852" s="957"/>
      <c r="S852" s="957"/>
      <c r="T852" s="957"/>
    </row>
    <row r="853" spans="2:20" x14ac:dyDescent="0.35">
      <c r="B853" s="957"/>
      <c r="C853" s="957"/>
      <c r="D853" s="957"/>
      <c r="E853" s="957"/>
      <c r="F853" s="957"/>
      <c r="G853" s="957"/>
      <c r="H853" s="957"/>
      <c r="I853" s="957"/>
      <c r="J853" s="957"/>
      <c r="K853" s="957"/>
      <c r="L853" s="957"/>
      <c r="M853" s="957"/>
      <c r="N853" s="957"/>
      <c r="O853" s="957"/>
      <c r="P853" s="957"/>
      <c r="Q853" s="957"/>
      <c r="R853" s="957"/>
      <c r="S853" s="957"/>
      <c r="T853" s="957"/>
    </row>
    <row r="854" spans="2:20" x14ac:dyDescent="0.35">
      <c r="B854" s="957"/>
      <c r="C854" s="957"/>
      <c r="D854" s="957"/>
      <c r="E854" s="957"/>
      <c r="F854" s="957"/>
      <c r="G854" s="957"/>
      <c r="H854" s="957"/>
      <c r="I854" s="957"/>
      <c r="J854" s="957"/>
      <c r="K854" s="957"/>
      <c r="L854" s="957"/>
      <c r="M854" s="957"/>
      <c r="N854" s="957"/>
      <c r="O854" s="957"/>
      <c r="P854" s="957"/>
      <c r="Q854" s="957"/>
      <c r="R854" s="957"/>
      <c r="S854" s="957"/>
      <c r="T854" s="957"/>
    </row>
    <row r="855" spans="2:20" x14ac:dyDescent="0.35">
      <c r="B855" s="957"/>
      <c r="C855" s="957"/>
      <c r="D855" s="957"/>
      <c r="E855" s="957"/>
      <c r="F855" s="957"/>
      <c r="G855" s="957"/>
      <c r="H855" s="957"/>
      <c r="I855" s="957"/>
      <c r="J855" s="957"/>
      <c r="K855" s="957"/>
      <c r="L855" s="957"/>
      <c r="M855" s="957"/>
      <c r="N855" s="957"/>
      <c r="O855" s="957"/>
      <c r="P855" s="957"/>
      <c r="Q855" s="957"/>
      <c r="R855" s="957"/>
      <c r="S855" s="957"/>
      <c r="T855" s="957"/>
    </row>
    <row r="856" spans="2:20" x14ac:dyDescent="0.35">
      <c r="B856" s="957"/>
      <c r="C856" s="957"/>
      <c r="D856" s="957"/>
      <c r="E856" s="957"/>
      <c r="F856" s="957"/>
      <c r="G856" s="957"/>
      <c r="H856" s="957"/>
      <c r="I856" s="957"/>
      <c r="J856" s="957"/>
      <c r="K856" s="957"/>
      <c r="L856" s="957"/>
      <c r="M856" s="957"/>
      <c r="N856" s="957"/>
      <c r="O856" s="957"/>
      <c r="P856" s="957"/>
      <c r="Q856" s="957"/>
      <c r="R856" s="957"/>
      <c r="S856" s="957"/>
      <c r="T856" s="957"/>
    </row>
    <row r="857" spans="2:20" x14ac:dyDescent="0.35">
      <c r="B857" s="957"/>
      <c r="C857" s="957"/>
      <c r="D857" s="957"/>
      <c r="E857" s="957"/>
      <c r="F857" s="957"/>
      <c r="G857" s="957"/>
      <c r="H857" s="957"/>
      <c r="I857" s="957"/>
      <c r="J857" s="957"/>
      <c r="K857" s="957"/>
      <c r="L857" s="957"/>
      <c r="M857" s="957"/>
      <c r="N857" s="957"/>
      <c r="O857" s="957"/>
      <c r="P857" s="957"/>
      <c r="Q857" s="957"/>
      <c r="R857" s="957"/>
      <c r="S857" s="957"/>
      <c r="T857" s="957"/>
    </row>
    <row r="858" spans="2:20" x14ac:dyDescent="0.35">
      <c r="B858" s="957"/>
      <c r="C858" s="957"/>
      <c r="D858" s="957"/>
      <c r="E858" s="957"/>
      <c r="F858" s="957"/>
      <c r="G858" s="957"/>
      <c r="H858" s="957"/>
      <c r="I858" s="957"/>
      <c r="J858" s="957"/>
      <c r="K858" s="957"/>
      <c r="L858" s="957"/>
      <c r="M858" s="957"/>
      <c r="N858" s="957"/>
      <c r="O858" s="957"/>
      <c r="P858" s="957"/>
      <c r="Q858" s="957"/>
      <c r="R858" s="957"/>
      <c r="S858" s="957"/>
      <c r="T858" s="957"/>
    </row>
    <row r="859" spans="2:20" x14ac:dyDescent="0.35">
      <c r="B859" s="957"/>
      <c r="C859" s="957"/>
      <c r="D859" s="957"/>
      <c r="E859" s="957"/>
      <c r="F859" s="957"/>
      <c r="G859" s="957"/>
      <c r="H859" s="957"/>
      <c r="I859" s="957"/>
      <c r="J859" s="957"/>
      <c r="K859" s="957"/>
      <c r="L859" s="957"/>
      <c r="M859" s="957"/>
      <c r="N859" s="957"/>
      <c r="O859" s="957"/>
      <c r="P859" s="957"/>
      <c r="Q859" s="957"/>
      <c r="R859" s="957"/>
      <c r="S859" s="957"/>
      <c r="T859" s="957"/>
    </row>
    <row r="860" spans="2:20" x14ac:dyDescent="0.35">
      <c r="B860" s="957"/>
      <c r="C860" s="957"/>
      <c r="D860" s="957"/>
      <c r="E860" s="957"/>
      <c r="F860" s="957"/>
      <c r="G860" s="957"/>
      <c r="H860" s="957"/>
      <c r="I860" s="957"/>
      <c r="J860" s="957"/>
      <c r="K860" s="957"/>
      <c r="L860" s="957"/>
      <c r="M860" s="957"/>
      <c r="N860" s="957"/>
      <c r="O860" s="957"/>
      <c r="P860" s="957"/>
      <c r="Q860" s="957"/>
      <c r="R860" s="957"/>
      <c r="S860" s="957"/>
      <c r="T860" s="957"/>
    </row>
    <row r="861" spans="2:20" x14ac:dyDescent="0.35">
      <c r="B861" s="957"/>
      <c r="C861" s="957"/>
      <c r="D861" s="957"/>
      <c r="E861" s="957"/>
      <c r="F861" s="957"/>
      <c r="G861" s="957"/>
      <c r="H861" s="957"/>
      <c r="I861" s="957"/>
      <c r="J861" s="957"/>
      <c r="K861" s="957"/>
      <c r="L861" s="957"/>
      <c r="M861" s="957"/>
      <c r="N861" s="957"/>
      <c r="O861" s="957"/>
      <c r="P861" s="957"/>
      <c r="Q861" s="957"/>
      <c r="R861" s="957"/>
      <c r="S861" s="957"/>
      <c r="T861" s="957"/>
    </row>
    <row r="862" spans="2:20" x14ac:dyDescent="0.35">
      <c r="B862" s="957"/>
      <c r="C862" s="957"/>
      <c r="D862" s="957"/>
      <c r="E862" s="957"/>
      <c r="F862" s="957"/>
      <c r="G862" s="957"/>
      <c r="H862" s="957"/>
      <c r="I862" s="957"/>
      <c r="J862" s="957"/>
      <c r="K862" s="957"/>
      <c r="L862" s="957"/>
      <c r="M862" s="957"/>
      <c r="N862" s="957"/>
      <c r="O862" s="957"/>
      <c r="P862" s="957"/>
      <c r="Q862" s="957"/>
      <c r="R862" s="957"/>
      <c r="S862" s="957"/>
      <c r="T862" s="957"/>
    </row>
    <row r="863" spans="2:20" x14ac:dyDescent="0.35">
      <c r="B863" s="957"/>
      <c r="C863" s="957"/>
      <c r="D863" s="957"/>
      <c r="E863" s="957"/>
      <c r="F863" s="957"/>
      <c r="G863" s="957"/>
      <c r="H863" s="957"/>
      <c r="I863" s="957"/>
      <c r="J863" s="957"/>
      <c r="K863" s="957"/>
      <c r="L863" s="957"/>
      <c r="M863" s="957"/>
      <c r="N863" s="957"/>
      <c r="O863" s="957"/>
      <c r="P863" s="957"/>
      <c r="Q863" s="957"/>
      <c r="R863" s="957"/>
      <c r="S863" s="957"/>
      <c r="T863" s="957"/>
    </row>
    <row r="864" spans="2:20" x14ac:dyDescent="0.35">
      <c r="B864" s="957"/>
      <c r="C864" s="957"/>
      <c r="D864" s="957"/>
      <c r="E864" s="957"/>
      <c r="F864" s="957"/>
      <c r="G864" s="957"/>
      <c r="H864" s="957"/>
      <c r="I864" s="957"/>
      <c r="J864" s="957"/>
      <c r="K864" s="957"/>
      <c r="L864" s="957"/>
      <c r="M864" s="957"/>
      <c r="N864" s="957"/>
      <c r="O864" s="957"/>
      <c r="P864" s="957"/>
      <c r="Q864" s="957"/>
      <c r="R864" s="957"/>
      <c r="S864" s="957"/>
      <c r="T864" s="957"/>
    </row>
    <row r="865" spans="2:20" x14ac:dyDescent="0.35">
      <c r="B865" s="957"/>
      <c r="C865" s="957"/>
      <c r="D865" s="957"/>
      <c r="E865" s="957"/>
      <c r="F865" s="957"/>
      <c r="G865" s="957"/>
      <c r="H865" s="957"/>
      <c r="I865" s="957"/>
      <c r="J865" s="957"/>
      <c r="K865" s="957"/>
      <c r="L865" s="957"/>
      <c r="M865" s="957"/>
      <c r="N865" s="957"/>
      <c r="O865" s="957"/>
      <c r="P865" s="957"/>
      <c r="Q865" s="957"/>
      <c r="R865" s="957"/>
      <c r="S865" s="957"/>
      <c r="T865" s="957"/>
    </row>
    <row r="866" spans="2:20" x14ac:dyDescent="0.35">
      <c r="B866" s="957"/>
      <c r="C866" s="957"/>
      <c r="D866" s="957"/>
      <c r="E866" s="957"/>
      <c r="F866" s="957"/>
      <c r="G866" s="957"/>
      <c r="H866" s="957"/>
      <c r="I866" s="957"/>
      <c r="J866" s="957"/>
      <c r="K866" s="957"/>
      <c r="L866" s="957"/>
      <c r="M866" s="957"/>
      <c r="N866" s="957"/>
      <c r="O866" s="957"/>
      <c r="P866" s="957"/>
      <c r="Q866" s="957"/>
      <c r="R866" s="957"/>
      <c r="S866" s="957"/>
      <c r="T866" s="957"/>
    </row>
    <row r="867" spans="2:20" x14ac:dyDescent="0.35">
      <c r="B867" s="957"/>
      <c r="C867" s="957"/>
      <c r="D867" s="957"/>
      <c r="E867" s="957"/>
      <c r="F867" s="957"/>
      <c r="G867" s="957"/>
      <c r="H867" s="957"/>
      <c r="I867" s="957"/>
      <c r="J867" s="957"/>
      <c r="K867" s="957"/>
      <c r="L867" s="957"/>
      <c r="M867" s="957"/>
      <c r="N867" s="957"/>
      <c r="O867" s="957"/>
      <c r="P867" s="957"/>
      <c r="Q867" s="957"/>
      <c r="R867" s="957"/>
      <c r="S867" s="957"/>
      <c r="T867" s="957"/>
    </row>
    <row r="868" spans="2:20" x14ac:dyDescent="0.35">
      <c r="B868" s="957"/>
      <c r="C868" s="957"/>
      <c r="D868" s="957"/>
      <c r="E868" s="957"/>
      <c r="F868" s="957"/>
      <c r="G868" s="957"/>
      <c r="H868" s="957"/>
      <c r="I868" s="957"/>
      <c r="J868" s="957"/>
      <c r="K868" s="957"/>
      <c r="L868" s="957"/>
      <c r="M868" s="957"/>
      <c r="N868" s="957"/>
      <c r="O868" s="957"/>
      <c r="P868" s="957"/>
      <c r="Q868" s="957"/>
      <c r="R868" s="957"/>
      <c r="S868" s="957"/>
      <c r="T868" s="957"/>
    </row>
    <row r="869" spans="2:20" x14ac:dyDescent="0.35">
      <c r="B869" s="957"/>
      <c r="C869" s="957"/>
      <c r="D869" s="957"/>
      <c r="E869" s="957"/>
      <c r="F869" s="957"/>
      <c r="G869" s="957"/>
      <c r="H869" s="957"/>
      <c r="I869" s="957"/>
      <c r="J869" s="957"/>
      <c r="K869" s="957"/>
      <c r="L869" s="957"/>
      <c r="M869" s="957"/>
      <c r="N869" s="957"/>
      <c r="O869" s="957"/>
      <c r="P869" s="957"/>
      <c r="Q869" s="957"/>
      <c r="R869" s="957"/>
      <c r="S869" s="957"/>
      <c r="T869" s="957"/>
    </row>
    <row r="870" spans="2:20" x14ac:dyDescent="0.35">
      <c r="B870" s="957"/>
      <c r="C870" s="957"/>
      <c r="D870" s="957"/>
      <c r="E870" s="957"/>
      <c r="F870" s="957"/>
      <c r="G870" s="957"/>
      <c r="H870" s="957"/>
      <c r="I870" s="957"/>
      <c r="J870" s="957"/>
      <c r="K870" s="957"/>
      <c r="L870" s="957"/>
      <c r="M870" s="957"/>
      <c r="N870" s="957"/>
      <c r="O870" s="957"/>
      <c r="P870" s="957"/>
      <c r="Q870" s="957"/>
      <c r="R870" s="957"/>
      <c r="S870" s="957"/>
      <c r="T870" s="957"/>
    </row>
    <row r="871" spans="2:20" x14ac:dyDescent="0.35">
      <c r="B871" s="957"/>
      <c r="C871" s="957"/>
      <c r="D871" s="957"/>
      <c r="E871" s="957"/>
      <c r="F871" s="957"/>
      <c r="G871" s="957"/>
      <c r="H871" s="957"/>
      <c r="I871" s="957"/>
      <c r="J871" s="957"/>
      <c r="K871" s="957"/>
      <c r="L871" s="957"/>
      <c r="M871" s="957"/>
      <c r="N871" s="957"/>
      <c r="O871" s="957"/>
      <c r="P871" s="957"/>
      <c r="Q871" s="957"/>
      <c r="R871" s="957"/>
      <c r="S871" s="957"/>
      <c r="T871" s="957"/>
    </row>
    <row r="872" spans="2:20" x14ac:dyDescent="0.35">
      <c r="B872" s="957"/>
      <c r="C872" s="957"/>
      <c r="D872" s="957"/>
      <c r="E872" s="957"/>
      <c r="F872" s="957"/>
      <c r="G872" s="957"/>
      <c r="H872" s="957"/>
      <c r="I872" s="957"/>
      <c r="J872" s="957"/>
      <c r="K872" s="957"/>
      <c r="L872" s="957"/>
      <c r="M872" s="957"/>
      <c r="N872" s="957"/>
      <c r="O872" s="957"/>
      <c r="P872" s="957"/>
      <c r="Q872" s="957"/>
      <c r="R872" s="957"/>
      <c r="S872" s="957"/>
      <c r="T872" s="957"/>
    </row>
    <row r="873" spans="2:20" x14ac:dyDescent="0.35">
      <c r="B873" s="957"/>
      <c r="C873" s="957"/>
      <c r="D873" s="957"/>
      <c r="E873" s="957"/>
      <c r="F873" s="957"/>
      <c r="G873" s="957"/>
      <c r="H873" s="957"/>
      <c r="I873" s="957"/>
      <c r="J873" s="957"/>
      <c r="K873" s="957"/>
      <c r="L873" s="957"/>
      <c r="M873" s="957"/>
      <c r="N873" s="957"/>
      <c r="O873" s="957"/>
      <c r="P873" s="957"/>
      <c r="Q873" s="957"/>
      <c r="R873" s="957"/>
      <c r="S873" s="957"/>
      <c r="T873" s="957"/>
    </row>
    <row r="874" spans="2:20" x14ac:dyDescent="0.35">
      <c r="B874" s="957"/>
      <c r="C874" s="957"/>
      <c r="D874" s="957"/>
      <c r="E874" s="957"/>
      <c r="F874" s="957"/>
      <c r="G874" s="957"/>
      <c r="H874" s="957"/>
      <c r="I874" s="957"/>
      <c r="J874" s="957"/>
      <c r="K874" s="957"/>
      <c r="L874" s="957"/>
      <c r="M874" s="957"/>
      <c r="N874" s="957"/>
      <c r="O874" s="957"/>
      <c r="P874" s="957"/>
      <c r="Q874" s="957"/>
      <c r="R874" s="957"/>
      <c r="S874" s="957"/>
      <c r="T874" s="957"/>
    </row>
    <row r="875" spans="2:20" x14ac:dyDescent="0.35">
      <c r="B875" s="957"/>
      <c r="C875" s="957"/>
      <c r="D875" s="957"/>
      <c r="E875" s="957"/>
      <c r="F875" s="957"/>
      <c r="G875" s="957"/>
      <c r="H875" s="957"/>
      <c r="I875" s="957"/>
      <c r="J875" s="957"/>
      <c r="K875" s="957"/>
      <c r="L875" s="957"/>
      <c r="M875" s="957"/>
      <c r="N875" s="957"/>
      <c r="O875" s="957"/>
      <c r="P875" s="957"/>
      <c r="Q875" s="957"/>
      <c r="R875" s="957"/>
      <c r="S875" s="957"/>
      <c r="T875" s="957"/>
    </row>
    <row r="876" spans="2:20" x14ac:dyDescent="0.35">
      <c r="B876" s="957"/>
      <c r="C876" s="957"/>
      <c r="D876" s="957"/>
      <c r="E876" s="957"/>
      <c r="F876" s="957"/>
      <c r="G876" s="957"/>
      <c r="H876" s="957"/>
      <c r="I876" s="957"/>
      <c r="J876" s="957"/>
      <c r="K876" s="957"/>
      <c r="L876" s="957"/>
      <c r="M876" s="957"/>
      <c r="N876" s="957"/>
      <c r="O876" s="957"/>
      <c r="P876" s="957"/>
      <c r="Q876" s="957"/>
      <c r="R876" s="957"/>
      <c r="S876" s="957"/>
      <c r="T876" s="957"/>
    </row>
    <row r="877" spans="2:20" x14ac:dyDescent="0.35">
      <c r="B877" s="957"/>
      <c r="C877" s="957"/>
      <c r="D877" s="957"/>
      <c r="E877" s="957"/>
      <c r="F877" s="957"/>
      <c r="G877" s="957"/>
      <c r="H877" s="957"/>
      <c r="I877" s="957"/>
      <c r="J877" s="957"/>
      <c r="K877" s="957"/>
      <c r="L877" s="957"/>
      <c r="M877" s="957"/>
      <c r="N877" s="957"/>
      <c r="O877" s="957"/>
      <c r="P877" s="957"/>
      <c r="Q877" s="957"/>
      <c r="R877" s="957"/>
      <c r="S877" s="957"/>
      <c r="T877" s="957"/>
    </row>
    <row r="878" spans="2:20" x14ac:dyDescent="0.35">
      <c r="B878" s="957"/>
      <c r="C878" s="957"/>
      <c r="D878" s="957"/>
      <c r="E878" s="957"/>
      <c r="F878" s="957"/>
      <c r="G878" s="957"/>
      <c r="H878" s="957"/>
      <c r="I878" s="957"/>
      <c r="J878" s="957"/>
      <c r="K878" s="957"/>
      <c r="L878" s="957"/>
      <c r="M878" s="957"/>
      <c r="N878" s="957"/>
      <c r="O878" s="957"/>
      <c r="P878" s="957"/>
      <c r="Q878" s="957"/>
      <c r="R878" s="957"/>
      <c r="S878" s="957"/>
      <c r="T878" s="957"/>
    </row>
    <row r="879" spans="2:20" x14ac:dyDescent="0.35">
      <c r="B879" s="957"/>
      <c r="C879" s="957"/>
      <c r="D879" s="957"/>
      <c r="E879" s="957"/>
      <c r="F879" s="957"/>
      <c r="G879" s="957"/>
      <c r="H879" s="957"/>
      <c r="I879" s="957"/>
      <c r="J879" s="957"/>
      <c r="K879" s="957"/>
      <c r="L879" s="957"/>
      <c r="M879" s="957"/>
      <c r="N879" s="957"/>
      <c r="O879" s="957"/>
      <c r="P879" s="957"/>
      <c r="Q879" s="957"/>
      <c r="R879" s="957"/>
      <c r="S879" s="957"/>
      <c r="T879" s="957"/>
    </row>
    <row r="880" spans="2:20" x14ac:dyDescent="0.35">
      <c r="B880" s="957"/>
      <c r="C880" s="957"/>
      <c r="D880" s="957"/>
      <c r="E880" s="957"/>
      <c r="F880" s="957"/>
      <c r="G880" s="957"/>
      <c r="H880" s="957"/>
      <c r="I880" s="957"/>
      <c r="J880" s="957"/>
      <c r="K880" s="957"/>
      <c r="L880" s="957"/>
      <c r="M880" s="957"/>
      <c r="N880" s="957"/>
      <c r="O880" s="957"/>
      <c r="P880" s="957"/>
      <c r="Q880" s="957"/>
      <c r="R880" s="957"/>
      <c r="S880" s="957"/>
      <c r="T880" s="957"/>
    </row>
    <row r="881" spans="2:20" x14ac:dyDescent="0.35">
      <c r="B881" s="957"/>
      <c r="C881" s="957"/>
      <c r="D881" s="957"/>
      <c r="E881" s="957"/>
      <c r="F881" s="957"/>
      <c r="G881" s="957"/>
      <c r="H881" s="957"/>
      <c r="I881" s="957"/>
      <c r="J881" s="957"/>
      <c r="K881" s="957"/>
      <c r="L881" s="957"/>
      <c r="M881" s="957"/>
      <c r="N881" s="957"/>
      <c r="O881" s="957"/>
      <c r="P881" s="957"/>
      <c r="Q881" s="957"/>
      <c r="R881" s="957"/>
      <c r="S881" s="957"/>
      <c r="T881" s="957"/>
    </row>
    <row r="882" spans="2:20" x14ac:dyDescent="0.35">
      <c r="B882" s="957"/>
      <c r="C882" s="957"/>
      <c r="D882" s="957"/>
      <c r="E882" s="957"/>
      <c r="F882" s="957"/>
      <c r="G882" s="957"/>
      <c r="H882" s="957"/>
      <c r="I882" s="957"/>
      <c r="J882" s="957"/>
      <c r="K882" s="957"/>
      <c r="L882" s="957"/>
      <c r="M882" s="957"/>
      <c r="N882" s="957"/>
      <c r="O882" s="957"/>
      <c r="P882" s="957"/>
      <c r="Q882" s="957"/>
      <c r="R882" s="957"/>
      <c r="S882" s="957"/>
      <c r="T882" s="957"/>
    </row>
    <row r="883" spans="2:20" x14ac:dyDescent="0.35">
      <c r="B883" s="957"/>
      <c r="C883" s="957"/>
      <c r="D883" s="957"/>
      <c r="E883" s="957"/>
      <c r="F883" s="957"/>
      <c r="G883" s="957"/>
      <c r="H883" s="957"/>
      <c r="I883" s="957"/>
      <c r="J883" s="957"/>
      <c r="K883" s="957"/>
      <c r="L883" s="957"/>
      <c r="M883" s="957"/>
      <c r="N883" s="957"/>
      <c r="O883" s="957"/>
      <c r="P883" s="957"/>
      <c r="Q883" s="957"/>
      <c r="R883" s="957"/>
      <c r="S883" s="957"/>
      <c r="T883" s="957"/>
    </row>
    <row r="884" spans="2:20" x14ac:dyDescent="0.35">
      <c r="B884" s="957"/>
      <c r="C884" s="957"/>
      <c r="D884" s="957"/>
      <c r="E884" s="957"/>
      <c r="F884" s="957"/>
      <c r="G884" s="957"/>
      <c r="H884" s="957"/>
      <c r="I884" s="957"/>
      <c r="J884" s="957"/>
      <c r="K884" s="957"/>
      <c r="L884" s="957"/>
      <c r="M884" s="957"/>
      <c r="N884" s="957"/>
      <c r="O884" s="957"/>
      <c r="P884" s="957"/>
      <c r="Q884" s="957"/>
      <c r="R884" s="957"/>
      <c r="S884" s="957"/>
      <c r="T884" s="957"/>
    </row>
    <row r="885" spans="2:20" x14ac:dyDescent="0.35">
      <c r="B885" s="957"/>
      <c r="C885" s="957"/>
      <c r="D885" s="957"/>
      <c r="E885" s="957"/>
      <c r="F885" s="957"/>
      <c r="G885" s="957"/>
      <c r="H885" s="957"/>
      <c r="I885" s="957"/>
      <c r="J885" s="957"/>
      <c r="K885" s="957"/>
      <c r="L885" s="957"/>
      <c r="M885" s="957"/>
      <c r="N885" s="957"/>
      <c r="O885" s="957"/>
      <c r="P885" s="957"/>
      <c r="Q885" s="957"/>
      <c r="R885" s="957"/>
      <c r="S885" s="957"/>
      <c r="T885" s="957"/>
    </row>
    <row r="886" spans="2:20" x14ac:dyDescent="0.35">
      <c r="B886" s="957"/>
      <c r="C886" s="957"/>
      <c r="D886" s="957"/>
      <c r="E886" s="957"/>
      <c r="F886" s="957"/>
      <c r="G886" s="957"/>
      <c r="H886" s="957"/>
      <c r="I886" s="957"/>
      <c r="J886" s="957"/>
      <c r="K886" s="957"/>
      <c r="L886" s="957"/>
      <c r="M886" s="957"/>
      <c r="N886" s="957"/>
      <c r="O886" s="957"/>
      <c r="P886" s="957"/>
      <c r="Q886" s="957"/>
      <c r="R886" s="957"/>
      <c r="S886" s="957"/>
      <c r="T886" s="957"/>
    </row>
    <row r="887" spans="2:20" x14ac:dyDescent="0.35">
      <c r="B887" s="957"/>
      <c r="C887" s="957"/>
      <c r="D887" s="957"/>
      <c r="E887" s="957"/>
      <c r="F887" s="957"/>
      <c r="G887" s="957"/>
      <c r="H887" s="957"/>
      <c r="I887" s="957"/>
      <c r="J887" s="957"/>
      <c r="K887" s="957"/>
      <c r="L887" s="957"/>
      <c r="M887" s="957"/>
      <c r="N887" s="957"/>
      <c r="O887" s="957"/>
      <c r="P887" s="957"/>
      <c r="Q887" s="957"/>
      <c r="R887" s="957"/>
      <c r="S887" s="957"/>
      <c r="T887" s="957"/>
    </row>
    <row r="888" spans="2:20" x14ac:dyDescent="0.35">
      <c r="B888" s="957"/>
      <c r="C888" s="957"/>
      <c r="D888" s="957"/>
      <c r="E888" s="957"/>
      <c r="F888" s="957"/>
      <c r="G888" s="957"/>
      <c r="H888" s="957"/>
      <c r="I888" s="957"/>
      <c r="J888" s="957"/>
      <c r="K888" s="957"/>
      <c r="L888" s="957"/>
      <c r="M888" s="957"/>
      <c r="N888" s="957"/>
      <c r="O888" s="957"/>
      <c r="P888" s="957"/>
      <c r="Q888" s="957"/>
      <c r="R888" s="957"/>
      <c r="S888" s="957"/>
      <c r="T888" s="957"/>
    </row>
    <row r="889" spans="2:20" x14ac:dyDescent="0.35">
      <c r="B889" s="957"/>
      <c r="C889" s="957"/>
      <c r="D889" s="957"/>
      <c r="E889" s="957"/>
      <c r="F889" s="957"/>
      <c r="G889" s="957"/>
      <c r="H889" s="957"/>
      <c r="I889" s="957"/>
      <c r="J889" s="957"/>
      <c r="K889" s="957"/>
      <c r="L889" s="957"/>
      <c r="M889" s="957"/>
      <c r="N889" s="957"/>
      <c r="O889" s="957"/>
      <c r="P889" s="957"/>
      <c r="Q889" s="957"/>
      <c r="R889" s="957"/>
      <c r="S889" s="957"/>
      <c r="T889" s="957"/>
    </row>
    <row r="890" spans="2:20" x14ac:dyDescent="0.35">
      <c r="B890" s="957"/>
      <c r="C890" s="957"/>
      <c r="D890" s="957"/>
      <c r="E890" s="957"/>
      <c r="F890" s="957"/>
      <c r="G890" s="957"/>
      <c r="H890" s="957"/>
      <c r="I890" s="957"/>
      <c r="J890" s="957"/>
      <c r="K890" s="957"/>
      <c r="L890" s="957"/>
      <c r="M890" s="957"/>
      <c r="N890" s="957"/>
      <c r="O890" s="957"/>
      <c r="P890" s="957"/>
      <c r="Q890" s="957"/>
      <c r="R890" s="957"/>
      <c r="S890" s="957"/>
      <c r="T890" s="957"/>
    </row>
    <row r="891" spans="2:20" x14ac:dyDescent="0.35">
      <c r="B891" s="957"/>
      <c r="C891" s="957"/>
      <c r="D891" s="957"/>
      <c r="E891" s="957"/>
      <c r="F891" s="957"/>
      <c r="G891" s="957"/>
      <c r="H891" s="957"/>
      <c r="I891" s="957"/>
      <c r="J891" s="957"/>
      <c r="K891" s="957"/>
      <c r="L891" s="957"/>
      <c r="M891" s="957"/>
      <c r="N891" s="957"/>
      <c r="O891" s="957"/>
      <c r="P891" s="957"/>
      <c r="Q891" s="957"/>
      <c r="R891" s="957"/>
      <c r="S891" s="957"/>
      <c r="T891" s="957"/>
    </row>
    <row r="892" spans="2:20" x14ac:dyDescent="0.35">
      <c r="B892" s="957"/>
      <c r="C892" s="957"/>
      <c r="D892" s="957"/>
      <c r="E892" s="957"/>
      <c r="F892" s="957"/>
      <c r="G892" s="957"/>
      <c r="H892" s="957"/>
      <c r="I892" s="957"/>
      <c r="J892" s="957"/>
      <c r="K892" s="957"/>
      <c r="L892" s="957"/>
      <c r="M892" s="957"/>
      <c r="N892" s="957"/>
      <c r="O892" s="957"/>
      <c r="P892" s="957"/>
      <c r="Q892" s="957"/>
      <c r="R892" s="957"/>
      <c r="S892" s="957"/>
      <c r="T892" s="957"/>
    </row>
    <row r="893" spans="2:20" x14ac:dyDescent="0.35">
      <c r="B893" s="957"/>
      <c r="C893" s="957"/>
      <c r="D893" s="957"/>
      <c r="E893" s="957"/>
      <c r="F893" s="957"/>
      <c r="G893" s="957"/>
      <c r="H893" s="957"/>
      <c r="I893" s="957"/>
      <c r="J893" s="957"/>
      <c r="K893" s="957"/>
      <c r="L893" s="957"/>
      <c r="M893" s="957"/>
      <c r="N893" s="957"/>
      <c r="O893" s="957"/>
      <c r="P893" s="957"/>
      <c r="Q893" s="957"/>
      <c r="R893" s="957"/>
      <c r="S893" s="957"/>
      <c r="T893" s="957"/>
    </row>
    <row r="894" spans="2:20" x14ac:dyDescent="0.35">
      <c r="B894" s="957"/>
      <c r="C894" s="957"/>
      <c r="D894" s="957"/>
      <c r="E894" s="957"/>
      <c r="F894" s="957"/>
      <c r="G894" s="957"/>
      <c r="H894" s="957"/>
      <c r="I894" s="957"/>
      <c r="J894" s="957"/>
      <c r="K894" s="957"/>
      <c r="L894" s="957"/>
      <c r="M894" s="957"/>
      <c r="N894" s="957"/>
      <c r="O894" s="957"/>
      <c r="P894" s="957"/>
      <c r="Q894" s="957"/>
      <c r="R894" s="957"/>
      <c r="S894" s="957"/>
      <c r="T894" s="957"/>
    </row>
    <row r="895" spans="2:20" x14ac:dyDescent="0.35">
      <c r="B895" s="957"/>
      <c r="C895" s="957"/>
      <c r="D895" s="957"/>
      <c r="E895" s="957"/>
      <c r="F895" s="957"/>
      <c r="G895" s="957"/>
      <c r="H895" s="957"/>
      <c r="I895" s="957"/>
      <c r="J895" s="957"/>
      <c r="K895" s="957"/>
      <c r="L895" s="957"/>
      <c r="M895" s="957"/>
      <c r="N895" s="957"/>
      <c r="O895" s="957"/>
      <c r="P895" s="957"/>
      <c r="Q895" s="957"/>
      <c r="R895" s="957"/>
      <c r="S895" s="957"/>
      <c r="T895" s="957"/>
    </row>
    <row r="896" spans="2:20" x14ac:dyDescent="0.35">
      <c r="B896" s="957"/>
      <c r="C896" s="957"/>
      <c r="D896" s="957"/>
      <c r="E896" s="957"/>
      <c r="F896" s="957"/>
      <c r="G896" s="957"/>
      <c r="H896" s="957"/>
      <c r="I896" s="957"/>
      <c r="J896" s="957"/>
      <c r="K896" s="957"/>
      <c r="L896" s="957"/>
      <c r="M896" s="957"/>
      <c r="N896" s="957"/>
      <c r="O896" s="957"/>
      <c r="P896" s="957"/>
      <c r="Q896" s="957"/>
      <c r="R896" s="957"/>
      <c r="S896" s="957"/>
      <c r="T896" s="957"/>
    </row>
    <row r="897" spans="2:20" x14ac:dyDescent="0.35">
      <c r="B897" s="957"/>
      <c r="C897" s="957"/>
      <c r="D897" s="957"/>
      <c r="E897" s="957"/>
      <c r="F897" s="957"/>
      <c r="G897" s="957"/>
      <c r="H897" s="957"/>
      <c r="I897" s="957"/>
      <c r="J897" s="957"/>
      <c r="K897" s="957"/>
      <c r="L897" s="957"/>
      <c r="M897" s="957"/>
      <c r="N897" s="957"/>
      <c r="O897" s="957"/>
      <c r="P897" s="957"/>
      <c r="Q897" s="957"/>
      <c r="R897" s="957"/>
      <c r="S897" s="957"/>
      <c r="T897" s="957"/>
    </row>
    <row r="898" spans="2:20" x14ac:dyDescent="0.35">
      <c r="B898" s="957"/>
      <c r="C898" s="957"/>
      <c r="D898" s="957"/>
      <c r="E898" s="957"/>
      <c r="F898" s="957"/>
      <c r="G898" s="957"/>
      <c r="H898" s="957"/>
      <c r="I898" s="957"/>
      <c r="J898" s="957"/>
      <c r="K898" s="957"/>
      <c r="L898" s="957"/>
      <c r="M898" s="957"/>
      <c r="N898" s="957"/>
      <c r="O898" s="957"/>
      <c r="P898" s="957"/>
      <c r="Q898" s="957"/>
      <c r="R898" s="957"/>
      <c r="S898" s="957"/>
      <c r="T898" s="957"/>
    </row>
    <row r="899" spans="2:20" x14ac:dyDescent="0.35">
      <c r="B899" s="957"/>
      <c r="C899" s="957"/>
      <c r="D899" s="957"/>
      <c r="E899" s="957"/>
      <c r="F899" s="957"/>
      <c r="G899" s="957"/>
      <c r="H899" s="957"/>
      <c r="I899" s="957"/>
      <c r="J899" s="957"/>
      <c r="K899" s="957"/>
      <c r="L899" s="957"/>
      <c r="M899" s="957"/>
      <c r="N899" s="957"/>
      <c r="O899" s="957"/>
      <c r="P899" s="957"/>
      <c r="Q899" s="957"/>
      <c r="R899" s="957"/>
      <c r="S899" s="957"/>
      <c r="T899" s="957"/>
    </row>
    <row r="900" spans="2:20" x14ac:dyDescent="0.35">
      <c r="B900" s="957"/>
      <c r="C900" s="957"/>
      <c r="D900" s="957"/>
      <c r="E900" s="957"/>
      <c r="F900" s="957"/>
      <c r="G900" s="957"/>
      <c r="H900" s="957"/>
      <c r="I900" s="957"/>
      <c r="J900" s="957"/>
      <c r="K900" s="957"/>
      <c r="L900" s="957"/>
      <c r="M900" s="957"/>
      <c r="N900" s="957"/>
      <c r="O900" s="957"/>
      <c r="P900" s="957"/>
      <c r="Q900" s="957"/>
      <c r="R900" s="957"/>
      <c r="S900" s="957"/>
      <c r="T900" s="957"/>
    </row>
    <row r="901" spans="2:20" x14ac:dyDescent="0.35">
      <c r="B901" s="957"/>
      <c r="C901" s="957"/>
      <c r="D901" s="957"/>
      <c r="E901" s="957"/>
      <c r="F901" s="957"/>
      <c r="G901" s="957"/>
      <c r="H901" s="957"/>
      <c r="I901" s="957"/>
      <c r="J901" s="957"/>
      <c r="K901" s="957"/>
      <c r="L901" s="957"/>
      <c r="M901" s="957"/>
      <c r="N901" s="957"/>
      <c r="O901" s="957"/>
      <c r="P901" s="957"/>
      <c r="Q901" s="957"/>
      <c r="R901" s="957"/>
      <c r="S901" s="957"/>
      <c r="T901" s="957"/>
    </row>
    <row r="902" spans="2:20" x14ac:dyDescent="0.35">
      <c r="B902" s="957"/>
      <c r="C902" s="957"/>
      <c r="D902" s="957"/>
      <c r="E902" s="957"/>
      <c r="F902" s="957"/>
      <c r="G902" s="957"/>
      <c r="H902" s="957"/>
      <c r="I902" s="957"/>
      <c r="J902" s="957"/>
      <c r="K902" s="957"/>
      <c r="L902" s="957"/>
      <c r="M902" s="957"/>
      <c r="N902" s="957"/>
      <c r="O902" s="957"/>
      <c r="P902" s="957"/>
      <c r="Q902" s="957"/>
      <c r="R902" s="957"/>
      <c r="S902" s="957"/>
      <c r="T902" s="957"/>
    </row>
    <row r="903" spans="2:20" x14ac:dyDescent="0.35">
      <c r="B903" s="957"/>
      <c r="C903" s="957"/>
      <c r="D903" s="957"/>
      <c r="E903" s="957"/>
      <c r="F903" s="957"/>
      <c r="G903" s="957"/>
      <c r="H903" s="957"/>
      <c r="I903" s="957"/>
      <c r="J903" s="957"/>
      <c r="K903" s="957"/>
      <c r="L903" s="957"/>
      <c r="M903" s="957"/>
      <c r="N903" s="957"/>
      <c r="O903" s="957"/>
      <c r="P903" s="957"/>
      <c r="Q903" s="957"/>
      <c r="R903" s="957"/>
      <c r="S903" s="957"/>
      <c r="T903" s="957"/>
    </row>
    <row r="904" spans="2:20" x14ac:dyDescent="0.35">
      <c r="B904" s="957"/>
      <c r="C904" s="957"/>
      <c r="D904" s="957"/>
      <c r="E904" s="957"/>
      <c r="F904" s="957"/>
      <c r="G904" s="957"/>
      <c r="H904" s="957"/>
      <c r="I904" s="957"/>
      <c r="J904" s="957"/>
      <c r="K904" s="957"/>
      <c r="L904" s="957"/>
      <c r="M904" s="957"/>
      <c r="N904" s="957"/>
      <c r="O904" s="957"/>
      <c r="P904" s="957"/>
      <c r="Q904" s="957"/>
      <c r="R904" s="957"/>
      <c r="S904" s="957"/>
      <c r="T904" s="957"/>
    </row>
    <row r="905" spans="2:20" x14ac:dyDescent="0.35">
      <c r="B905" s="957"/>
      <c r="C905" s="957"/>
      <c r="D905" s="957"/>
      <c r="E905" s="957"/>
      <c r="F905" s="957"/>
      <c r="G905" s="957"/>
      <c r="H905" s="957"/>
      <c r="I905" s="957"/>
      <c r="J905" s="957"/>
      <c r="K905" s="957"/>
      <c r="L905" s="957"/>
      <c r="M905" s="957"/>
      <c r="N905" s="957"/>
      <c r="O905" s="957"/>
      <c r="P905" s="957"/>
      <c r="Q905" s="957"/>
      <c r="R905" s="957"/>
      <c r="S905" s="957"/>
      <c r="T905" s="957"/>
    </row>
    <row r="906" spans="2:20" x14ac:dyDescent="0.35">
      <c r="B906" s="957"/>
      <c r="C906" s="957"/>
      <c r="D906" s="957"/>
      <c r="E906" s="957"/>
      <c r="F906" s="957"/>
      <c r="G906" s="957"/>
      <c r="H906" s="957"/>
      <c r="I906" s="957"/>
      <c r="J906" s="957"/>
      <c r="K906" s="957"/>
      <c r="L906" s="957"/>
      <c r="M906" s="957"/>
      <c r="N906" s="957"/>
      <c r="O906" s="957"/>
      <c r="P906" s="957"/>
      <c r="Q906" s="957"/>
      <c r="R906" s="957"/>
      <c r="S906" s="957"/>
      <c r="T906" s="957"/>
    </row>
    <row r="907" spans="2:20" x14ac:dyDescent="0.35">
      <c r="B907" s="957"/>
      <c r="C907" s="957"/>
      <c r="D907" s="957"/>
      <c r="E907" s="957"/>
      <c r="F907" s="957"/>
      <c r="G907" s="957"/>
      <c r="H907" s="957"/>
      <c r="I907" s="957"/>
      <c r="J907" s="957"/>
      <c r="K907" s="957"/>
      <c r="L907" s="957"/>
      <c r="M907" s="957"/>
      <c r="N907" s="957"/>
      <c r="O907" s="957"/>
      <c r="P907" s="957"/>
      <c r="Q907" s="957"/>
      <c r="R907" s="957"/>
      <c r="S907" s="957"/>
      <c r="T907" s="957"/>
    </row>
    <row r="908" spans="2:20" x14ac:dyDescent="0.35">
      <c r="B908" s="957"/>
      <c r="C908" s="957"/>
      <c r="D908" s="957"/>
      <c r="E908" s="957"/>
      <c r="F908" s="957"/>
      <c r="G908" s="957"/>
      <c r="H908" s="957"/>
      <c r="I908" s="957"/>
      <c r="J908" s="957"/>
      <c r="K908" s="957"/>
      <c r="L908" s="957"/>
      <c r="M908" s="957"/>
      <c r="N908" s="957"/>
      <c r="O908" s="957"/>
      <c r="P908" s="957"/>
      <c r="Q908" s="957"/>
      <c r="R908" s="957"/>
      <c r="S908" s="957"/>
      <c r="T908" s="957"/>
    </row>
    <row r="909" spans="2:20" x14ac:dyDescent="0.35">
      <c r="B909" s="957"/>
      <c r="C909" s="957"/>
      <c r="D909" s="957"/>
      <c r="E909" s="957"/>
      <c r="F909" s="957"/>
      <c r="G909" s="957"/>
      <c r="H909" s="957"/>
      <c r="I909" s="957"/>
      <c r="J909" s="957"/>
      <c r="K909" s="957"/>
      <c r="L909" s="957"/>
      <c r="M909" s="957"/>
      <c r="N909" s="957"/>
      <c r="O909" s="957"/>
      <c r="P909" s="957"/>
      <c r="Q909" s="957"/>
      <c r="R909" s="957"/>
      <c r="S909" s="957"/>
      <c r="T909" s="957"/>
    </row>
    <row r="910" spans="2:20" x14ac:dyDescent="0.35">
      <c r="B910" s="957"/>
      <c r="C910" s="957"/>
      <c r="D910" s="957"/>
      <c r="E910" s="957"/>
      <c r="F910" s="957"/>
      <c r="G910" s="957"/>
      <c r="H910" s="957"/>
      <c r="I910" s="957"/>
      <c r="J910" s="957"/>
      <c r="K910" s="957"/>
      <c r="L910" s="957"/>
      <c r="M910" s="957"/>
      <c r="N910" s="957"/>
      <c r="O910" s="957"/>
      <c r="P910" s="957"/>
      <c r="Q910" s="957"/>
      <c r="R910" s="957"/>
      <c r="S910" s="957"/>
      <c r="T910" s="957"/>
    </row>
    <row r="911" spans="2:20" x14ac:dyDescent="0.35">
      <c r="B911" s="957"/>
      <c r="C911" s="957"/>
      <c r="D911" s="957"/>
      <c r="E911" s="957"/>
      <c r="F911" s="957"/>
      <c r="G911" s="957"/>
      <c r="H911" s="957"/>
      <c r="I911" s="957"/>
      <c r="J911" s="957"/>
      <c r="K911" s="957"/>
      <c r="L911" s="957"/>
      <c r="M911" s="957"/>
      <c r="N911" s="957"/>
      <c r="O911" s="957"/>
      <c r="P911" s="957"/>
      <c r="Q911" s="957"/>
      <c r="R911" s="957"/>
      <c r="S911" s="957"/>
      <c r="T911" s="957"/>
    </row>
    <row r="912" spans="2:20" x14ac:dyDescent="0.35">
      <c r="B912" s="957"/>
      <c r="C912" s="957"/>
      <c r="D912" s="957"/>
      <c r="E912" s="957"/>
      <c r="F912" s="957"/>
      <c r="G912" s="957"/>
      <c r="H912" s="957"/>
      <c r="I912" s="957"/>
      <c r="J912" s="957"/>
      <c r="K912" s="957"/>
      <c r="L912" s="957"/>
      <c r="M912" s="957"/>
      <c r="N912" s="957"/>
      <c r="O912" s="957"/>
      <c r="P912" s="957"/>
      <c r="Q912" s="957"/>
      <c r="R912" s="957"/>
      <c r="S912" s="957"/>
      <c r="T912" s="957"/>
    </row>
    <row r="913" spans="2:20" x14ac:dyDescent="0.35">
      <c r="B913" s="957"/>
      <c r="C913" s="957"/>
      <c r="D913" s="957"/>
      <c r="E913" s="957"/>
      <c r="F913" s="957"/>
      <c r="G913" s="957"/>
      <c r="H913" s="957"/>
      <c r="I913" s="957"/>
      <c r="J913" s="957"/>
      <c r="K913" s="957"/>
      <c r="L913" s="957"/>
      <c r="M913" s="957"/>
      <c r="N913" s="957"/>
      <c r="O913" s="957"/>
      <c r="P913" s="957"/>
      <c r="Q913" s="957"/>
      <c r="R913" s="957"/>
      <c r="S913" s="957"/>
      <c r="T913" s="957"/>
    </row>
    <row r="914" spans="2:20" x14ac:dyDescent="0.35">
      <c r="B914" s="957"/>
      <c r="C914" s="957"/>
      <c r="D914" s="957"/>
      <c r="E914" s="957"/>
      <c r="F914" s="957"/>
      <c r="G914" s="957"/>
      <c r="H914" s="957"/>
      <c r="I914" s="957"/>
      <c r="J914" s="957"/>
      <c r="K914" s="957"/>
      <c r="L914" s="957"/>
      <c r="M914" s="957"/>
      <c r="N914" s="957"/>
      <c r="O914" s="957"/>
      <c r="P914" s="957"/>
      <c r="Q914" s="957"/>
      <c r="R914" s="957"/>
      <c r="S914" s="957"/>
      <c r="T914" s="957"/>
    </row>
    <row r="915" spans="2:20" x14ac:dyDescent="0.35">
      <c r="B915" s="957"/>
      <c r="C915" s="957"/>
      <c r="D915" s="957"/>
      <c r="E915" s="957"/>
      <c r="F915" s="957"/>
      <c r="G915" s="957"/>
      <c r="H915" s="957"/>
      <c r="I915" s="957"/>
      <c r="J915" s="957"/>
      <c r="K915" s="957"/>
      <c r="L915" s="957"/>
      <c r="M915" s="957"/>
      <c r="N915" s="957"/>
      <c r="O915" s="957"/>
      <c r="P915" s="957"/>
      <c r="Q915" s="957"/>
      <c r="R915" s="957"/>
      <c r="S915" s="957"/>
      <c r="T915" s="957"/>
    </row>
    <row r="916" spans="2:20" x14ac:dyDescent="0.35">
      <c r="B916" s="957"/>
      <c r="C916" s="957"/>
      <c r="D916" s="957"/>
      <c r="E916" s="957"/>
      <c r="F916" s="957"/>
      <c r="G916" s="957"/>
      <c r="H916" s="957"/>
      <c r="I916" s="957"/>
      <c r="J916" s="957"/>
      <c r="K916" s="957"/>
      <c r="L916" s="957"/>
      <c r="M916" s="957"/>
      <c r="N916" s="957"/>
      <c r="O916" s="957"/>
      <c r="P916" s="957"/>
      <c r="Q916" s="957"/>
      <c r="R916" s="957"/>
      <c r="S916" s="957"/>
      <c r="T916" s="957"/>
    </row>
    <row r="917" spans="2:20" x14ac:dyDescent="0.35">
      <c r="B917" s="957"/>
      <c r="C917" s="957"/>
      <c r="D917" s="957"/>
      <c r="E917" s="957"/>
      <c r="F917" s="957"/>
      <c r="G917" s="957"/>
      <c r="H917" s="957"/>
      <c r="I917" s="957"/>
      <c r="J917" s="957"/>
      <c r="K917" s="957"/>
      <c r="L917" s="957"/>
      <c r="M917" s="957"/>
      <c r="N917" s="957"/>
      <c r="O917" s="957"/>
      <c r="P917" s="957"/>
      <c r="Q917" s="957"/>
      <c r="R917" s="957"/>
      <c r="S917" s="957"/>
      <c r="T917" s="957"/>
    </row>
    <row r="918" spans="2:20" x14ac:dyDescent="0.35">
      <c r="B918" s="957"/>
      <c r="C918" s="957"/>
      <c r="D918" s="957"/>
      <c r="E918" s="957"/>
      <c r="F918" s="957"/>
      <c r="G918" s="957"/>
      <c r="H918" s="957"/>
      <c r="I918" s="957"/>
      <c r="J918" s="957"/>
      <c r="K918" s="957"/>
      <c r="L918" s="957"/>
      <c r="M918" s="957"/>
      <c r="N918" s="957"/>
      <c r="O918" s="957"/>
      <c r="P918" s="957"/>
      <c r="Q918" s="957"/>
      <c r="R918" s="957"/>
      <c r="S918" s="957"/>
      <c r="T918" s="957"/>
    </row>
    <row r="919" spans="2:20" x14ac:dyDescent="0.35">
      <c r="B919" s="957"/>
      <c r="C919" s="957"/>
      <c r="D919" s="957"/>
      <c r="E919" s="957"/>
      <c r="F919" s="957"/>
      <c r="G919" s="957"/>
      <c r="H919" s="957"/>
      <c r="I919" s="957"/>
      <c r="J919" s="957"/>
      <c r="K919" s="957"/>
      <c r="L919" s="957"/>
      <c r="M919" s="957"/>
      <c r="N919" s="957"/>
      <c r="O919" s="957"/>
      <c r="P919" s="957"/>
      <c r="Q919" s="957"/>
      <c r="R919" s="957"/>
      <c r="S919" s="957"/>
      <c r="T919" s="957"/>
    </row>
    <row r="920" spans="2:20" x14ac:dyDescent="0.35">
      <c r="B920" s="957"/>
      <c r="C920" s="957"/>
      <c r="D920" s="957"/>
      <c r="E920" s="957"/>
      <c r="F920" s="957"/>
      <c r="G920" s="957"/>
      <c r="H920" s="957"/>
      <c r="I920" s="957"/>
      <c r="J920" s="957"/>
      <c r="K920" s="957"/>
      <c r="L920" s="957"/>
      <c r="M920" s="957"/>
      <c r="N920" s="957"/>
      <c r="O920" s="957"/>
      <c r="P920" s="957"/>
      <c r="Q920" s="957"/>
      <c r="R920" s="957"/>
      <c r="S920" s="957"/>
      <c r="T920" s="957"/>
    </row>
    <row r="921" spans="2:20" x14ac:dyDescent="0.35">
      <c r="B921" s="957"/>
      <c r="C921" s="957"/>
      <c r="D921" s="957"/>
      <c r="E921" s="957"/>
      <c r="F921" s="957"/>
      <c r="G921" s="957"/>
      <c r="H921" s="957"/>
      <c r="I921" s="957"/>
      <c r="J921" s="957"/>
      <c r="K921" s="957"/>
      <c r="L921" s="957"/>
      <c r="M921" s="957"/>
      <c r="N921" s="957"/>
      <c r="O921" s="957"/>
      <c r="P921" s="957"/>
      <c r="Q921" s="957"/>
      <c r="R921" s="957"/>
      <c r="S921" s="957"/>
      <c r="T921" s="957"/>
    </row>
    <row r="922" spans="2:20" x14ac:dyDescent="0.35">
      <c r="B922" s="957"/>
      <c r="C922" s="957"/>
      <c r="D922" s="957"/>
      <c r="E922" s="957"/>
      <c r="F922" s="957"/>
      <c r="G922" s="957"/>
      <c r="H922" s="957"/>
      <c r="I922" s="957"/>
      <c r="J922" s="957"/>
      <c r="K922" s="957"/>
      <c r="L922" s="957"/>
      <c r="M922" s="957"/>
      <c r="N922" s="957"/>
      <c r="O922" s="957"/>
      <c r="P922" s="957"/>
      <c r="Q922" s="957"/>
      <c r="R922" s="957"/>
      <c r="S922" s="957"/>
      <c r="T922" s="957"/>
    </row>
    <row r="923" spans="2:20" x14ac:dyDescent="0.35">
      <c r="B923" s="957"/>
      <c r="C923" s="957"/>
      <c r="D923" s="957"/>
      <c r="E923" s="957"/>
      <c r="F923" s="957"/>
      <c r="G923" s="957"/>
      <c r="H923" s="957"/>
      <c r="I923" s="957"/>
      <c r="J923" s="957"/>
      <c r="K923" s="957"/>
      <c r="L923" s="957"/>
      <c r="M923" s="957"/>
      <c r="N923" s="957"/>
      <c r="O923" s="957"/>
      <c r="P923" s="957"/>
      <c r="Q923" s="957"/>
      <c r="R923" s="957"/>
      <c r="S923" s="957"/>
      <c r="T923" s="957"/>
    </row>
    <row r="924" spans="2:20" x14ac:dyDescent="0.35">
      <c r="B924" s="957"/>
      <c r="C924" s="957"/>
      <c r="D924" s="957"/>
      <c r="E924" s="957"/>
      <c r="F924" s="957"/>
      <c r="G924" s="957"/>
      <c r="H924" s="957"/>
      <c r="I924" s="957"/>
      <c r="J924" s="957"/>
      <c r="K924" s="957"/>
      <c r="L924" s="957"/>
      <c r="M924" s="957"/>
      <c r="N924" s="957"/>
      <c r="O924" s="957"/>
      <c r="P924" s="957"/>
      <c r="Q924" s="957"/>
      <c r="R924" s="957"/>
      <c r="S924" s="957"/>
      <c r="T924" s="957"/>
    </row>
    <row r="925" spans="2:20" x14ac:dyDescent="0.35">
      <c r="B925" s="957"/>
      <c r="C925" s="957"/>
      <c r="D925" s="957"/>
      <c r="E925" s="957"/>
      <c r="F925" s="957"/>
      <c r="G925" s="957"/>
      <c r="H925" s="957"/>
      <c r="I925" s="957"/>
      <c r="J925" s="957"/>
      <c r="K925" s="957"/>
      <c r="L925" s="957"/>
      <c r="M925" s="957"/>
      <c r="N925" s="957"/>
      <c r="O925" s="957"/>
      <c r="P925" s="957"/>
      <c r="Q925" s="957"/>
      <c r="R925" s="957"/>
      <c r="S925" s="957"/>
      <c r="T925" s="957"/>
    </row>
    <row r="926" spans="2:20" x14ac:dyDescent="0.35">
      <c r="B926" s="957"/>
      <c r="C926" s="957"/>
      <c r="D926" s="957"/>
      <c r="E926" s="957"/>
      <c r="F926" s="957"/>
      <c r="G926" s="957"/>
      <c r="H926" s="957"/>
      <c r="I926" s="957"/>
      <c r="J926" s="957"/>
      <c r="K926" s="957"/>
      <c r="L926" s="957"/>
      <c r="M926" s="957"/>
      <c r="N926" s="957"/>
      <c r="O926" s="957"/>
      <c r="P926" s="957"/>
      <c r="Q926" s="957"/>
      <c r="R926" s="957"/>
      <c r="S926" s="957"/>
      <c r="T926" s="957"/>
    </row>
    <row r="927" spans="2:20" x14ac:dyDescent="0.35">
      <c r="B927" s="957"/>
      <c r="C927" s="957"/>
      <c r="D927" s="957"/>
      <c r="E927" s="957"/>
      <c r="F927" s="957"/>
      <c r="G927" s="957"/>
      <c r="H927" s="957"/>
      <c r="I927" s="957"/>
      <c r="J927" s="957"/>
      <c r="K927" s="957"/>
      <c r="L927" s="957"/>
      <c r="M927" s="957"/>
      <c r="N927" s="957"/>
      <c r="O927" s="957"/>
      <c r="P927" s="957"/>
      <c r="Q927" s="957"/>
      <c r="R927" s="957"/>
      <c r="S927" s="957"/>
      <c r="T927" s="957"/>
    </row>
    <row r="928" spans="2:20" x14ac:dyDescent="0.35">
      <c r="B928" s="957"/>
      <c r="C928" s="957"/>
      <c r="D928" s="957"/>
      <c r="E928" s="957"/>
      <c r="F928" s="957"/>
      <c r="G928" s="957"/>
      <c r="H928" s="957"/>
      <c r="I928" s="957"/>
      <c r="J928" s="957"/>
      <c r="K928" s="957"/>
      <c r="L928" s="957"/>
      <c r="M928" s="957"/>
      <c r="N928" s="957"/>
      <c r="O928" s="957"/>
      <c r="P928" s="957"/>
      <c r="Q928" s="957"/>
      <c r="R928" s="957"/>
      <c r="S928" s="957"/>
      <c r="T928" s="957"/>
    </row>
    <row r="929" spans="2:20" x14ac:dyDescent="0.35">
      <c r="B929" s="957"/>
      <c r="C929" s="957"/>
      <c r="D929" s="957"/>
      <c r="E929" s="957"/>
      <c r="F929" s="957"/>
      <c r="G929" s="957"/>
      <c r="H929" s="957"/>
      <c r="I929" s="957"/>
      <c r="J929" s="957"/>
      <c r="K929" s="957"/>
      <c r="L929" s="957"/>
      <c r="M929" s="957"/>
      <c r="N929" s="957"/>
      <c r="O929" s="957"/>
      <c r="P929" s="957"/>
      <c r="Q929" s="957"/>
      <c r="R929" s="957"/>
      <c r="S929" s="957"/>
      <c r="T929" s="957"/>
    </row>
    <row r="930" spans="2:20" x14ac:dyDescent="0.35">
      <c r="B930" s="957"/>
      <c r="C930" s="957"/>
      <c r="D930" s="957"/>
      <c r="E930" s="957"/>
      <c r="F930" s="957"/>
      <c r="G930" s="957"/>
      <c r="H930" s="957"/>
      <c r="I930" s="957"/>
      <c r="J930" s="957"/>
      <c r="K930" s="957"/>
      <c r="L930" s="957"/>
      <c r="M930" s="957"/>
      <c r="N930" s="957"/>
      <c r="O930" s="957"/>
      <c r="P930" s="957"/>
      <c r="Q930" s="957"/>
      <c r="R930" s="957"/>
      <c r="S930" s="957"/>
      <c r="T930" s="957"/>
    </row>
    <row r="931" spans="2:20" x14ac:dyDescent="0.35">
      <c r="B931" s="957"/>
      <c r="C931" s="957"/>
      <c r="D931" s="957"/>
      <c r="E931" s="957"/>
      <c r="F931" s="957"/>
      <c r="G931" s="957"/>
      <c r="H931" s="957"/>
      <c r="I931" s="957"/>
      <c r="J931" s="957"/>
      <c r="K931" s="957"/>
      <c r="L931" s="957"/>
      <c r="M931" s="957"/>
      <c r="N931" s="957"/>
      <c r="O931" s="957"/>
      <c r="P931" s="957"/>
      <c r="Q931" s="957"/>
      <c r="R931" s="957"/>
      <c r="S931" s="957"/>
      <c r="T931" s="957"/>
    </row>
    <row r="932" spans="2:20" x14ac:dyDescent="0.35">
      <c r="B932" s="957"/>
      <c r="C932" s="957"/>
      <c r="D932" s="957"/>
      <c r="E932" s="957"/>
      <c r="F932" s="957"/>
      <c r="G932" s="957"/>
      <c r="H932" s="957"/>
      <c r="I932" s="957"/>
      <c r="J932" s="957"/>
      <c r="K932" s="957"/>
      <c r="L932" s="957"/>
      <c r="M932" s="957"/>
      <c r="N932" s="957"/>
      <c r="O932" s="957"/>
      <c r="P932" s="957"/>
      <c r="Q932" s="957"/>
      <c r="R932" s="957"/>
      <c r="S932" s="957"/>
      <c r="T932" s="957"/>
    </row>
    <row r="933" spans="2:20" x14ac:dyDescent="0.35">
      <c r="B933" s="957"/>
      <c r="C933" s="957"/>
      <c r="D933" s="957"/>
      <c r="E933" s="957"/>
      <c r="F933" s="957"/>
      <c r="G933" s="957"/>
      <c r="H933" s="957"/>
      <c r="I933" s="957"/>
      <c r="J933" s="957"/>
      <c r="K933" s="957"/>
      <c r="L933" s="957"/>
      <c r="M933" s="957"/>
      <c r="N933" s="957"/>
      <c r="O933" s="957"/>
      <c r="P933" s="957"/>
      <c r="Q933" s="957"/>
      <c r="R933" s="957"/>
      <c r="S933" s="957"/>
      <c r="T933" s="957"/>
    </row>
    <row r="934" spans="2:20" x14ac:dyDescent="0.35">
      <c r="B934" s="957"/>
      <c r="C934" s="957"/>
      <c r="D934" s="957"/>
      <c r="E934" s="957"/>
      <c r="F934" s="957"/>
      <c r="G934" s="957"/>
      <c r="H934" s="957"/>
      <c r="I934" s="957"/>
      <c r="J934" s="957"/>
      <c r="K934" s="957"/>
      <c r="L934" s="957"/>
      <c r="M934" s="957"/>
      <c r="N934" s="957"/>
      <c r="O934" s="957"/>
      <c r="P934" s="957"/>
      <c r="Q934" s="957"/>
      <c r="R934" s="957"/>
      <c r="S934" s="957"/>
      <c r="T934" s="957"/>
    </row>
    <row r="935" spans="2:20" x14ac:dyDescent="0.35">
      <c r="B935" s="957"/>
      <c r="C935" s="957"/>
      <c r="D935" s="957"/>
      <c r="E935" s="957"/>
      <c r="F935" s="957"/>
      <c r="G935" s="957"/>
      <c r="H935" s="957"/>
      <c r="I935" s="957"/>
      <c r="J935" s="957"/>
      <c r="K935" s="957"/>
      <c r="L935" s="957"/>
      <c r="M935" s="957"/>
      <c r="N935" s="957"/>
      <c r="O935" s="957"/>
      <c r="P935" s="957"/>
      <c r="Q935" s="957"/>
      <c r="R935" s="957"/>
      <c r="S935" s="957"/>
      <c r="T935" s="957"/>
    </row>
    <row r="936" spans="2:20" x14ac:dyDescent="0.35">
      <c r="B936" s="957"/>
      <c r="C936" s="957"/>
      <c r="D936" s="957"/>
      <c r="E936" s="957"/>
      <c r="F936" s="957"/>
      <c r="G936" s="957"/>
      <c r="H936" s="957"/>
      <c r="I936" s="957"/>
      <c r="J936" s="957"/>
      <c r="K936" s="957"/>
      <c r="L936" s="957"/>
      <c r="M936" s="957"/>
      <c r="N936" s="957"/>
      <c r="O936" s="957"/>
      <c r="P936" s="957"/>
      <c r="Q936" s="957"/>
      <c r="R936" s="957"/>
      <c r="S936" s="957"/>
      <c r="T936" s="957"/>
    </row>
    <row r="937" spans="2:20" x14ac:dyDescent="0.35">
      <c r="B937" s="957"/>
      <c r="C937" s="957"/>
      <c r="D937" s="957"/>
      <c r="E937" s="957"/>
      <c r="F937" s="957"/>
      <c r="G937" s="957"/>
      <c r="H937" s="957"/>
      <c r="I937" s="957"/>
      <c r="J937" s="957"/>
      <c r="K937" s="957"/>
      <c r="L937" s="957"/>
      <c r="M937" s="957"/>
      <c r="N937" s="957"/>
      <c r="O937" s="957"/>
      <c r="P937" s="957"/>
      <c r="Q937" s="957"/>
      <c r="R937" s="957"/>
      <c r="S937" s="957"/>
      <c r="T937" s="957"/>
    </row>
    <row r="938" spans="2:20" x14ac:dyDescent="0.35">
      <c r="B938" s="957"/>
      <c r="C938" s="957"/>
      <c r="D938" s="957"/>
      <c r="E938" s="957"/>
      <c r="F938" s="957"/>
      <c r="G938" s="957"/>
      <c r="H938" s="957"/>
      <c r="I938" s="957"/>
      <c r="J938" s="957"/>
      <c r="K938" s="957"/>
      <c r="L938" s="957"/>
      <c r="M938" s="957"/>
      <c r="N938" s="957"/>
      <c r="O938" s="957"/>
      <c r="P938" s="957"/>
      <c r="Q938" s="957"/>
      <c r="R938" s="957"/>
      <c r="S938" s="957"/>
      <c r="T938" s="957"/>
    </row>
    <row r="939" spans="2:20" x14ac:dyDescent="0.35">
      <c r="B939" s="957"/>
      <c r="C939" s="957"/>
      <c r="D939" s="957"/>
      <c r="E939" s="957"/>
      <c r="F939" s="957"/>
      <c r="G939" s="957"/>
      <c r="H939" s="957"/>
      <c r="I939" s="957"/>
      <c r="J939" s="957"/>
      <c r="K939" s="957"/>
      <c r="L939" s="957"/>
      <c r="M939" s="957"/>
      <c r="N939" s="957"/>
      <c r="O939" s="957"/>
      <c r="P939" s="957"/>
      <c r="Q939" s="957"/>
      <c r="R939" s="957"/>
      <c r="S939" s="957"/>
      <c r="T939" s="957"/>
    </row>
    <row r="940" spans="2:20" x14ac:dyDescent="0.35">
      <c r="B940" s="957"/>
      <c r="C940" s="957"/>
      <c r="D940" s="957"/>
      <c r="E940" s="957"/>
      <c r="F940" s="957"/>
      <c r="G940" s="957"/>
      <c r="H940" s="957"/>
      <c r="I940" s="957"/>
      <c r="J940" s="957"/>
      <c r="K940" s="957"/>
      <c r="L940" s="957"/>
      <c r="M940" s="957"/>
      <c r="N940" s="957"/>
      <c r="O940" s="957"/>
      <c r="P940" s="957"/>
      <c r="Q940" s="957"/>
      <c r="R940" s="957"/>
      <c r="S940" s="957"/>
      <c r="T940" s="957"/>
    </row>
    <row r="941" spans="2:20" x14ac:dyDescent="0.35">
      <c r="B941" s="957"/>
      <c r="C941" s="957"/>
      <c r="D941" s="957"/>
      <c r="E941" s="957"/>
      <c r="F941" s="957"/>
      <c r="G941" s="957"/>
      <c r="H941" s="957"/>
      <c r="I941" s="957"/>
      <c r="J941" s="957"/>
      <c r="K941" s="957"/>
      <c r="L941" s="957"/>
      <c r="M941" s="957"/>
      <c r="N941" s="957"/>
      <c r="O941" s="957"/>
      <c r="P941" s="957"/>
      <c r="Q941" s="957"/>
      <c r="R941" s="957"/>
      <c r="S941" s="957"/>
      <c r="T941" s="957"/>
    </row>
    <row r="942" spans="2:20" x14ac:dyDescent="0.35">
      <c r="B942" s="957"/>
      <c r="C942" s="957"/>
      <c r="D942" s="957"/>
      <c r="E942" s="957"/>
      <c r="F942" s="957"/>
      <c r="G942" s="957"/>
      <c r="H942" s="957"/>
      <c r="I942" s="957"/>
      <c r="J942" s="957"/>
      <c r="K942" s="957"/>
      <c r="L942" s="957"/>
      <c r="M942" s="957"/>
      <c r="N942" s="957"/>
      <c r="O942" s="957"/>
      <c r="P942" s="957"/>
      <c r="Q942" s="957"/>
      <c r="R942" s="957"/>
      <c r="S942" s="957"/>
      <c r="T942" s="957"/>
    </row>
    <row r="943" spans="2:20" x14ac:dyDescent="0.35">
      <c r="B943" s="957"/>
      <c r="C943" s="957"/>
      <c r="D943" s="957"/>
      <c r="E943" s="957"/>
      <c r="F943" s="957"/>
      <c r="G943" s="957"/>
      <c r="H943" s="957"/>
      <c r="I943" s="957"/>
      <c r="J943" s="957"/>
      <c r="K943" s="957"/>
      <c r="L943" s="957"/>
      <c r="M943" s="957"/>
      <c r="N943" s="957"/>
      <c r="O943" s="957"/>
      <c r="P943" s="957"/>
      <c r="Q943" s="957"/>
      <c r="R943" s="957"/>
      <c r="S943" s="957"/>
      <c r="T943" s="957"/>
    </row>
    <row r="944" spans="2:20" x14ac:dyDescent="0.35">
      <c r="B944" s="957"/>
      <c r="C944" s="957"/>
      <c r="D944" s="957"/>
      <c r="E944" s="957"/>
      <c r="F944" s="957"/>
      <c r="G944" s="957"/>
      <c r="H944" s="957"/>
      <c r="I944" s="957"/>
      <c r="J944" s="957"/>
      <c r="K944" s="957"/>
      <c r="L944" s="957"/>
      <c r="M944" s="957"/>
      <c r="N944" s="957"/>
      <c r="O944" s="957"/>
      <c r="P944" s="957"/>
      <c r="Q944" s="957"/>
      <c r="R944" s="957"/>
      <c r="S944" s="957"/>
      <c r="T944" s="957"/>
    </row>
    <row r="945" spans="2:20" x14ac:dyDescent="0.35">
      <c r="B945" s="957"/>
      <c r="C945" s="957"/>
      <c r="D945" s="957"/>
      <c r="E945" s="957"/>
      <c r="F945" s="957"/>
      <c r="G945" s="957"/>
      <c r="H945" s="957"/>
      <c r="I945" s="957"/>
      <c r="J945" s="957"/>
      <c r="K945" s="957"/>
      <c r="L945" s="957"/>
      <c r="M945" s="957"/>
      <c r="N945" s="957"/>
      <c r="O945" s="957"/>
      <c r="P945" s="957"/>
      <c r="Q945" s="957"/>
      <c r="R945" s="957"/>
      <c r="S945" s="957"/>
      <c r="T945" s="957"/>
    </row>
    <row r="946" spans="2:20" x14ac:dyDescent="0.35">
      <c r="B946" s="957"/>
      <c r="C946" s="957"/>
      <c r="D946" s="957"/>
      <c r="E946" s="957"/>
      <c r="F946" s="957"/>
      <c r="G946" s="957"/>
      <c r="H946" s="957"/>
      <c r="I946" s="957"/>
      <c r="J946" s="957"/>
      <c r="K946" s="957"/>
      <c r="L946" s="957"/>
      <c r="M946" s="957"/>
      <c r="N946" s="957"/>
      <c r="O946" s="957"/>
      <c r="P946" s="957"/>
      <c r="Q946" s="957"/>
      <c r="R946" s="957"/>
      <c r="S946" s="957"/>
      <c r="T946" s="957"/>
    </row>
    <row r="947" spans="2:20" x14ac:dyDescent="0.35">
      <c r="B947" s="957"/>
      <c r="C947" s="957"/>
      <c r="D947" s="957"/>
      <c r="E947" s="957"/>
      <c r="F947" s="957"/>
      <c r="G947" s="957"/>
      <c r="H947" s="957"/>
      <c r="I947" s="957"/>
      <c r="J947" s="957"/>
      <c r="K947" s="957"/>
      <c r="L947" s="957"/>
      <c r="M947" s="957"/>
      <c r="N947" s="957"/>
      <c r="O947" s="957"/>
      <c r="P947" s="957"/>
      <c r="Q947" s="957"/>
      <c r="R947" s="957"/>
      <c r="S947" s="957"/>
      <c r="T947" s="957"/>
    </row>
    <row r="948" spans="2:20" x14ac:dyDescent="0.35">
      <c r="B948" s="957"/>
      <c r="C948" s="957"/>
      <c r="D948" s="957"/>
      <c r="E948" s="957"/>
      <c r="F948" s="957"/>
      <c r="G948" s="957"/>
      <c r="H948" s="957"/>
      <c r="I948" s="957"/>
      <c r="J948" s="957"/>
      <c r="K948" s="957"/>
      <c r="L948" s="957"/>
      <c r="M948" s="957"/>
      <c r="N948" s="957"/>
      <c r="O948" s="957"/>
      <c r="P948" s="957"/>
      <c r="Q948" s="957"/>
      <c r="R948" s="957"/>
      <c r="S948" s="957"/>
      <c r="T948" s="957"/>
    </row>
    <row r="949" spans="2:20" x14ac:dyDescent="0.35">
      <c r="B949" s="957"/>
      <c r="C949" s="957"/>
      <c r="D949" s="957"/>
      <c r="E949" s="957"/>
      <c r="F949" s="957"/>
      <c r="G949" s="957"/>
      <c r="H949" s="957"/>
      <c r="I949" s="957"/>
      <c r="J949" s="957"/>
      <c r="K949" s="957"/>
      <c r="L949" s="957"/>
      <c r="M949" s="957"/>
      <c r="N949" s="957"/>
      <c r="O949" s="957"/>
      <c r="P949" s="957"/>
      <c r="Q949" s="957"/>
      <c r="R949" s="957"/>
      <c r="S949" s="957"/>
      <c r="T949" s="957"/>
    </row>
    <row r="950" spans="2:20" x14ac:dyDescent="0.35">
      <c r="B950" s="957"/>
      <c r="C950" s="957"/>
      <c r="D950" s="957"/>
      <c r="E950" s="957"/>
      <c r="F950" s="957"/>
      <c r="G950" s="957"/>
      <c r="H950" s="957"/>
      <c r="I950" s="957"/>
      <c r="J950" s="957"/>
      <c r="K950" s="957"/>
      <c r="L950" s="957"/>
      <c r="M950" s="957"/>
      <c r="N950" s="957"/>
      <c r="O950" s="957"/>
      <c r="P950" s="957"/>
      <c r="Q950" s="957"/>
      <c r="R950" s="957"/>
      <c r="S950" s="957"/>
      <c r="T950" s="957"/>
    </row>
    <row r="951" spans="2:20" x14ac:dyDescent="0.35">
      <c r="B951" s="957"/>
      <c r="C951" s="957"/>
      <c r="D951" s="957"/>
      <c r="E951" s="957"/>
      <c r="F951" s="957"/>
      <c r="G951" s="957"/>
      <c r="H951" s="957"/>
      <c r="I951" s="957"/>
      <c r="J951" s="957"/>
      <c r="K951" s="957"/>
      <c r="L951" s="957"/>
      <c r="M951" s="957"/>
      <c r="N951" s="957"/>
      <c r="O951" s="957"/>
      <c r="P951" s="957"/>
      <c r="Q951" s="957"/>
      <c r="R951" s="957"/>
      <c r="S951" s="957"/>
      <c r="T951" s="957"/>
    </row>
    <row r="952" spans="2:20" x14ac:dyDescent="0.35">
      <c r="B952" s="957"/>
      <c r="C952" s="957"/>
      <c r="D952" s="957"/>
      <c r="E952" s="957"/>
      <c r="F952" s="957"/>
      <c r="G952" s="957"/>
      <c r="H952" s="957"/>
      <c r="I952" s="957"/>
      <c r="J952" s="957"/>
      <c r="K952" s="957"/>
      <c r="L952" s="957"/>
      <c r="M952" s="957"/>
      <c r="N952" s="957"/>
      <c r="O952" s="957"/>
      <c r="P952" s="957"/>
      <c r="Q952" s="957"/>
      <c r="R952" s="957"/>
      <c r="S952" s="957"/>
      <c r="T952" s="957"/>
    </row>
    <row r="953" spans="2:20" x14ac:dyDescent="0.35">
      <c r="B953" s="957"/>
      <c r="C953" s="957"/>
      <c r="D953" s="957"/>
      <c r="E953" s="957"/>
      <c r="F953" s="957"/>
      <c r="G953" s="957"/>
      <c r="H953" s="957"/>
      <c r="I953" s="957"/>
      <c r="J953" s="957"/>
      <c r="K953" s="957"/>
      <c r="L953" s="957"/>
      <c r="M953" s="957"/>
      <c r="N953" s="957"/>
      <c r="O953" s="957"/>
      <c r="P953" s="957"/>
      <c r="Q953" s="957"/>
      <c r="R953" s="957"/>
      <c r="S953" s="957"/>
      <c r="T953" s="957"/>
    </row>
    <row r="954" spans="2:20" x14ac:dyDescent="0.35">
      <c r="B954" s="957"/>
      <c r="C954" s="957"/>
      <c r="D954" s="957"/>
      <c r="E954" s="957"/>
      <c r="F954" s="957"/>
      <c r="G954" s="957"/>
      <c r="H954" s="957"/>
      <c r="I954" s="957"/>
      <c r="J954" s="957"/>
      <c r="K954" s="957"/>
      <c r="L954" s="957"/>
      <c r="M954" s="957"/>
      <c r="N954" s="957"/>
      <c r="O954" s="957"/>
      <c r="P954" s="957"/>
      <c r="Q954" s="957"/>
      <c r="R954" s="957"/>
      <c r="S954" s="957"/>
      <c r="T954" s="957"/>
    </row>
    <row r="955" spans="2:20" x14ac:dyDescent="0.35">
      <c r="B955" s="957"/>
      <c r="C955" s="957"/>
      <c r="D955" s="957"/>
      <c r="E955" s="957"/>
      <c r="F955" s="957"/>
      <c r="G955" s="957"/>
      <c r="H955" s="957"/>
      <c r="I955" s="957"/>
      <c r="J955" s="957"/>
      <c r="K955" s="957"/>
      <c r="L955" s="957"/>
      <c r="M955" s="957"/>
      <c r="N955" s="957"/>
      <c r="O955" s="957"/>
      <c r="P955" s="957"/>
      <c r="Q955" s="957"/>
      <c r="R955" s="957"/>
      <c r="S955" s="957"/>
      <c r="T955" s="957"/>
    </row>
    <row r="956" spans="2:20" x14ac:dyDescent="0.35">
      <c r="B956" s="957"/>
      <c r="C956" s="957"/>
      <c r="D956" s="957"/>
      <c r="E956" s="957"/>
      <c r="F956" s="957"/>
      <c r="G956" s="957"/>
      <c r="H956" s="957"/>
      <c r="I956" s="957"/>
      <c r="J956" s="957"/>
      <c r="K956" s="957"/>
      <c r="L956" s="957"/>
      <c r="M956" s="957"/>
      <c r="N956" s="957"/>
      <c r="O956" s="957"/>
      <c r="P956" s="957"/>
      <c r="Q956" s="957"/>
      <c r="R956" s="957"/>
      <c r="S956" s="957"/>
      <c r="T956" s="957"/>
    </row>
    <row r="957" spans="2:20" x14ac:dyDescent="0.35">
      <c r="B957" s="957"/>
      <c r="C957" s="957"/>
      <c r="D957" s="957"/>
      <c r="E957" s="957"/>
      <c r="F957" s="957"/>
      <c r="G957" s="957"/>
      <c r="H957" s="957"/>
      <c r="I957" s="957"/>
      <c r="J957" s="957"/>
      <c r="K957" s="957"/>
      <c r="L957" s="957"/>
      <c r="M957" s="957"/>
      <c r="N957" s="957"/>
      <c r="O957" s="957"/>
      <c r="P957" s="957"/>
      <c r="Q957" s="957"/>
      <c r="R957" s="957"/>
      <c r="S957" s="957"/>
      <c r="T957" s="957"/>
    </row>
    <row r="958" spans="2:20" x14ac:dyDescent="0.35">
      <c r="B958" s="957"/>
      <c r="C958" s="957"/>
      <c r="D958" s="957"/>
      <c r="E958" s="957"/>
      <c r="F958" s="957"/>
      <c r="G958" s="957"/>
      <c r="H958" s="957"/>
      <c r="I958" s="957"/>
      <c r="J958" s="957"/>
      <c r="K958" s="957"/>
      <c r="L958" s="957"/>
      <c r="M958" s="957"/>
      <c r="N958" s="957"/>
      <c r="O958" s="957"/>
      <c r="P958" s="957"/>
      <c r="Q958" s="957"/>
      <c r="R958" s="957"/>
      <c r="S958" s="957"/>
      <c r="T958" s="957"/>
    </row>
    <row r="959" spans="2:20" x14ac:dyDescent="0.35">
      <c r="B959" s="957"/>
      <c r="C959" s="957"/>
      <c r="D959" s="957"/>
      <c r="E959" s="957"/>
      <c r="F959" s="957"/>
      <c r="G959" s="957"/>
      <c r="H959" s="957"/>
      <c r="I959" s="957"/>
      <c r="J959" s="957"/>
      <c r="K959" s="957"/>
      <c r="L959" s="957"/>
      <c r="M959" s="957"/>
      <c r="N959" s="957"/>
      <c r="O959" s="957"/>
      <c r="P959" s="957"/>
      <c r="Q959" s="957"/>
      <c r="R959" s="957"/>
      <c r="S959" s="957"/>
      <c r="T959" s="957"/>
    </row>
    <row r="960" spans="2:20" x14ac:dyDescent="0.35">
      <c r="B960" s="957"/>
      <c r="C960" s="957"/>
      <c r="D960" s="957"/>
      <c r="E960" s="957"/>
      <c r="F960" s="957"/>
      <c r="G960" s="957"/>
      <c r="H960" s="957"/>
      <c r="I960" s="957"/>
      <c r="J960" s="957"/>
      <c r="K960" s="957"/>
      <c r="L960" s="957"/>
      <c r="M960" s="957"/>
      <c r="N960" s="957"/>
      <c r="O960" s="957"/>
      <c r="P960" s="957"/>
      <c r="Q960" s="957"/>
      <c r="R960" s="957"/>
      <c r="S960" s="957"/>
      <c r="T960" s="957"/>
    </row>
    <row r="961" spans="2:20" x14ac:dyDescent="0.35">
      <c r="B961" s="957"/>
      <c r="C961" s="957"/>
      <c r="D961" s="957"/>
      <c r="E961" s="957"/>
      <c r="F961" s="957"/>
      <c r="G961" s="957"/>
      <c r="H961" s="957"/>
      <c r="I961" s="957"/>
      <c r="J961" s="957"/>
      <c r="K961" s="957"/>
      <c r="L961" s="957"/>
      <c r="M961" s="957"/>
      <c r="N961" s="957"/>
      <c r="O961" s="957"/>
      <c r="P961" s="957"/>
      <c r="Q961" s="957"/>
      <c r="R961" s="957"/>
      <c r="S961" s="957"/>
      <c r="T961" s="957"/>
    </row>
    <row r="962" spans="2:20" x14ac:dyDescent="0.35">
      <c r="B962" s="957"/>
      <c r="C962" s="957"/>
      <c r="D962" s="957"/>
      <c r="E962" s="957"/>
      <c r="F962" s="957"/>
      <c r="G962" s="957"/>
      <c r="H962" s="957"/>
      <c r="I962" s="957"/>
      <c r="J962" s="957"/>
      <c r="K962" s="957"/>
      <c r="L962" s="957"/>
      <c r="M962" s="957"/>
      <c r="N962" s="957"/>
      <c r="O962" s="957"/>
      <c r="P962" s="957"/>
      <c r="Q962" s="957"/>
      <c r="R962" s="957"/>
      <c r="S962" s="957"/>
      <c r="T962" s="957"/>
    </row>
    <row r="963" spans="2:20" x14ac:dyDescent="0.35">
      <c r="B963" s="957"/>
      <c r="C963" s="957"/>
      <c r="D963" s="957"/>
      <c r="E963" s="957"/>
      <c r="F963" s="957"/>
      <c r="G963" s="957"/>
      <c r="H963" s="957"/>
      <c r="I963" s="957"/>
      <c r="J963" s="957"/>
      <c r="K963" s="957"/>
      <c r="L963" s="957"/>
      <c r="M963" s="957"/>
      <c r="N963" s="957"/>
      <c r="O963" s="957"/>
      <c r="P963" s="957"/>
      <c r="Q963" s="957"/>
      <c r="R963" s="957"/>
      <c r="S963" s="957"/>
      <c r="T963" s="957"/>
    </row>
    <row r="964" spans="2:20" x14ac:dyDescent="0.35">
      <c r="B964" s="957"/>
      <c r="C964" s="957"/>
      <c r="D964" s="957"/>
      <c r="E964" s="957"/>
      <c r="F964" s="957"/>
      <c r="G964" s="957"/>
      <c r="H964" s="957"/>
      <c r="I964" s="957"/>
      <c r="J964" s="957"/>
      <c r="K964" s="957"/>
      <c r="L964" s="957"/>
      <c r="M964" s="957"/>
      <c r="N964" s="957"/>
      <c r="O964" s="957"/>
      <c r="P964" s="957"/>
      <c r="Q964" s="957"/>
      <c r="R964" s="957"/>
      <c r="S964" s="957"/>
      <c r="T964" s="957"/>
    </row>
    <row r="965" spans="2:20" x14ac:dyDescent="0.35">
      <c r="B965" s="957"/>
      <c r="C965" s="957"/>
      <c r="D965" s="957"/>
      <c r="E965" s="957"/>
      <c r="F965" s="957"/>
      <c r="G965" s="957"/>
      <c r="H965" s="957"/>
      <c r="I965" s="957"/>
      <c r="J965" s="957"/>
      <c r="K965" s="957"/>
      <c r="L965" s="957"/>
      <c r="M965" s="957"/>
      <c r="N965" s="957"/>
      <c r="O965" s="957"/>
      <c r="P965" s="957"/>
      <c r="Q965" s="957"/>
      <c r="R965" s="957"/>
      <c r="S965" s="957"/>
      <c r="T965" s="957"/>
    </row>
    <row r="966" spans="2:20" x14ac:dyDescent="0.35">
      <c r="B966" s="957"/>
      <c r="C966" s="957"/>
      <c r="D966" s="957"/>
      <c r="E966" s="957"/>
      <c r="F966" s="957"/>
      <c r="G966" s="957"/>
      <c r="H966" s="957"/>
      <c r="I966" s="957"/>
      <c r="J966" s="957"/>
      <c r="K966" s="957"/>
      <c r="L966" s="957"/>
      <c r="M966" s="957"/>
      <c r="N966" s="957"/>
      <c r="O966" s="957"/>
      <c r="P966" s="957"/>
      <c r="Q966" s="957"/>
      <c r="R966" s="957"/>
      <c r="S966" s="957"/>
      <c r="T966" s="957"/>
    </row>
    <row r="967" spans="2:20" x14ac:dyDescent="0.35">
      <c r="B967" s="957"/>
      <c r="C967" s="957"/>
      <c r="D967" s="957"/>
      <c r="E967" s="957"/>
      <c r="F967" s="957"/>
      <c r="G967" s="957"/>
      <c r="H967" s="957"/>
      <c r="I967" s="957"/>
      <c r="J967" s="957"/>
      <c r="K967" s="957"/>
      <c r="L967" s="957"/>
      <c r="M967" s="957"/>
      <c r="N967" s="957"/>
      <c r="O967" s="957"/>
      <c r="P967" s="957"/>
      <c r="Q967" s="957"/>
      <c r="R967" s="957"/>
      <c r="S967" s="957"/>
      <c r="T967" s="957"/>
    </row>
    <row r="968" spans="2:20" x14ac:dyDescent="0.35">
      <c r="B968" s="957"/>
      <c r="C968" s="957"/>
      <c r="D968" s="957"/>
      <c r="E968" s="957"/>
      <c r="F968" s="957"/>
      <c r="G968" s="957"/>
      <c r="H968" s="957"/>
      <c r="I968" s="957"/>
      <c r="J968" s="957"/>
      <c r="K968" s="957"/>
      <c r="L968" s="957"/>
      <c r="M968" s="957"/>
      <c r="N968" s="957"/>
      <c r="O968" s="957"/>
      <c r="P968" s="957"/>
      <c r="Q968" s="957"/>
      <c r="R968" s="957"/>
      <c r="S968" s="957"/>
      <c r="T968" s="957"/>
    </row>
    <row r="969" spans="2:20" x14ac:dyDescent="0.35">
      <c r="B969" s="957"/>
      <c r="C969" s="957"/>
      <c r="D969" s="957"/>
      <c r="E969" s="957"/>
      <c r="F969" s="957"/>
      <c r="G969" s="957"/>
      <c r="H969" s="957"/>
      <c r="I969" s="957"/>
      <c r="J969" s="957"/>
      <c r="K969" s="957"/>
      <c r="L969" s="957"/>
      <c r="M969" s="957"/>
      <c r="N969" s="957"/>
      <c r="O969" s="957"/>
      <c r="P969" s="957"/>
      <c r="Q969" s="957"/>
      <c r="R969" s="957"/>
      <c r="S969" s="957"/>
      <c r="T969" s="957"/>
    </row>
    <row r="970" spans="2:20" x14ac:dyDescent="0.35">
      <c r="B970" s="957"/>
      <c r="C970" s="957"/>
      <c r="D970" s="957"/>
      <c r="E970" s="957"/>
      <c r="F970" s="957"/>
      <c r="G970" s="957"/>
      <c r="H970" s="957"/>
      <c r="I970" s="957"/>
      <c r="J970" s="957"/>
      <c r="K970" s="957"/>
      <c r="L970" s="957"/>
      <c r="M970" s="957"/>
      <c r="N970" s="957"/>
      <c r="O970" s="957"/>
      <c r="P970" s="957"/>
      <c r="Q970" s="957"/>
      <c r="R970" s="957"/>
      <c r="S970" s="957"/>
      <c r="T970" s="957"/>
    </row>
    <row r="971" spans="2:20" x14ac:dyDescent="0.35">
      <c r="B971" s="957"/>
      <c r="C971" s="957"/>
      <c r="D971" s="957"/>
      <c r="E971" s="957"/>
      <c r="F971" s="957"/>
      <c r="G971" s="957"/>
      <c r="H971" s="957"/>
      <c r="I971" s="957"/>
      <c r="J971" s="957"/>
      <c r="K971" s="957"/>
      <c r="L971" s="957"/>
      <c r="M971" s="957"/>
      <c r="N971" s="957"/>
      <c r="O971" s="957"/>
      <c r="P971" s="957"/>
      <c r="Q971" s="957"/>
      <c r="R971" s="957"/>
      <c r="S971" s="957"/>
      <c r="T971" s="957"/>
    </row>
    <row r="972" spans="2:20" x14ac:dyDescent="0.35">
      <c r="B972" s="957"/>
      <c r="C972" s="957"/>
      <c r="D972" s="957"/>
      <c r="E972" s="957"/>
      <c r="F972" s="957"/>
      <c r="G972" s="957"/>
      <c r="H972" s="957"/>
      <c r="I972" s="957"/>
      <c r="J972" s="957"/>
      <c r="K972" s="957"/>
      <c r="L972" s="957"/>
      <c r="M972" s="957"/>
      <c r="N972" s="957"/>
      <c r="O972" s="957"/>
      <c r="P972" s="957"/>
      <c r="Q972" s="957"/>
      <c r="R972" s="957"/>
      <c r="S972" s="957"/>
      <c r="T972" s="957"/>
    </row>
    <row r="973" spans="2:20" x14ac:dyDescent="0.35">
      <c r="B973" s="957"/>
      <c r="C973" s="957"/>
      <c r="D973" s="957"/>
      <c r="E973" s="957"/>
      <c r="F973" s="957"/>
      <c r="G973" s="957"/>
      <c r="H973" s="957"/>
      <c r="I973" s="957"/>
      <c r="J973" s="957"/>
      <c r="K973" s="957"/>
      <c r="L973" s="957"/>
      <c r="M973" s="957"/>
      <c r="N973" s="957"/>
      <c r="O973" s="957"/>
      <c r="P973" s="957"/>
      <c r="Q973" s="957"/>
      <c r="R973" s="957"/>
      <c r="S973" s="957"/>
      <c r="T973" s="957"/>
    </row>
    <row r="974" spans="2:20" x14ac:dyDescent="0.35">
      <c r="B974" s="957"/>
      <c r="C974" s="957"/>
      <c r="D974" s="957"/>
      <c r="E974" s="957"/>
      <c r="F974" s="957"/>
      <c r="G974" s="957"/>
      <c r="H974" s="957"/>
      <c r="I974" s="957"/>
      <c r="J974" s="957"/>
      <c r="K974" s="957"/>
      <c r="L974" s="957"/>
      <c r="M974" s="957"/>
      <c r="N974" s="957"/>
      <c r="O974" s="957"/>
      <c r="P974" s="957"/>
      <c r="Q974" s="957"/>
      <c r="R974" s="957"/>
      <c r="S974" s="957"/>
      <c r="T974" s="957"/>
    </row>
    <row r="975" spans="2:20" x14ac:dyDescent="0.35">
      <c r="B975" s="957"/>
      <c r="C975" s="957"/>
      <c r="D975" s="957"/>
      <c r="E975" s="957"/>
      <c r="F975" s="957"/>
      <c r="G975" s="957"/>
      <c r="H975" s="957"/>
      <c r="I975" s="957"/>
      <c r="J975" s="957"/>
      <c r="K975" s="957"/>
      <c r="L975" s="957"/>
      <c r="M975" s="957"/>
      <c r="N975" s="957"/>
      <c r="O975" s="957"/>
      <c r="P975" s="957"/>
      <c r="Q975" s="957"/>
      <c r="R975" s="957"/>
      <c r="S975" s="957"/>
      <c r="T975" s="957"/>
    </row>
    <row r="976" spans="2:20" x14ac:dyDescent="0.35">
      <c r="B976" s="957"/>
      <c r="C976" s="957"/>
      <c r="D976" s="957"/>
      <c r="E976" s="957"/>
      <c r="F976" s="957"/>
      <c r="G976" s="957"/>
      <c r="H976" s="957"/>
      <c r="I976" s="957"/>
      <c r="J976" s="957"/>
      <c r="K976" s="957"/>
      <c r="L976" s="957"/>
      <c r="M976" s="957"/>
      <c r="N976" s="957"/>
      <c r="O976" s="957"/>
      <c r="P976" s="957"/>
      <c r="Q976" s="957"/>
      <c r="R976" s="957"/>
      <c r="S976" s="957"/>
      <c r="T976" s="957"/>
    </row>
    <row r="977" spans="2:20" x14ac:dyDescent="0.35">
      <c r="B977" s="957"/>
      <c r="C977" s="957"/>
      <c r="D977" s="957"/>
      <c r="E977" s="957"/>
      <c r="F977" s="957"/>
      <c r="G977" s="957"/>
      <c r="H977" s="957"/>
      <c r="I977" s="957"/>
      <c r="J977" s="957"/>
      <c r="K977" s="957"/>
      <c r="L977" s="957"/>
      <c r="M977" s="957"/>
      <c r="N977" s="957"/>
      <c r="O977" s="957"/>
      <c r="P977" s="957"/>
      <c r="Q977" s="957"/>
      <c r="R977" s="957"/>
      <c r="S977" s="957"/>
      <c r="T977" s="957"/>
    </row>
    <row r="978" spans="2:20" x14ac:dyDescent="0.35">
      <c r="B978" s="957"/>
      <c r="C978" s="957"/>
      <c r="D978" s="957"/>
      <c r="E978" s="957"/>
      <c r="F978" s="957"/>
      <c r="G978" s="957"/>
      <c r="H978" s="957"/>
      <c r="I978" s="957"/>
      <c r="J978" s="957"/>
      <c r="K978" s="957"/>
      <c r="L978" s="957"/>
      <c r="M978" s="957"/>
      <c r="N978" s="957"/>
      <c r="O978" s="957"/>
      <c r="P978" s="957"/>
      <c r="Q978" s="957"/>
      <c r="R978" s="957"/>
      <c r="S978" s="957"/>
      <c r="T978" s="957"/>
    </row>
    <row r="979" spans="2:20" x14ac:dyDescent="0.35">
      <c r="B979" s="957"/>
      <c r="C979" s="957"/>
      <c r="D979" s="957"/>
      <c r="E979" s="957"/>
      <c r="F979" s="957"/>
      <c r="G979" s="957"/>
      <c r="H979" s="957"/>
      <c r="I979" s="957"/>
      <c r="J979" s="957"/>
      <c r="K979" s="957"/>
      <c r="L979" s="957"/>
      <c r="M979" s="957"/>
      <c r="N979" s="957"/>
      <c r="O979" s="957"/>
      <c r="P979" s="957"/>
      <c r="Q979" s="957"/>
      <c r="R979" s="957"/>
      <c r="S979" s="957"/>
      <c r="T979" s="957"/>
    </row>
    <row r="980" spans="2:20" x14ac:dyDescent="0.35">
      <c r="B980" s="957"/>
      <c r="C980" s="957"/>
      <c r="D980" s="957"/>
      <c r="E980" s="957"/>
      <c r="F980" s="957"/>
      <c r="G980" s="957"/>
      <c r="H980" s="957"/>
      <c r="I980" s="957"/>
      <c r="J980" s="957"/>
      <c r="K980" s="957"/>
      <c r="L980" s="957"/>
      <c r="M980" s="957"/>
      <c r="N980" s="957"/>
      <c r="O980" s="957"/>
      <c r="P980" s="957"/>
      <c r="Q980" s="957"/>
      <c r="R980" s="957"/>
      <c r="S980" s="957"/>
      <c r="T980" s="957"/>
    </row>
    <row r="981" spans="2:20" x14ac:dyDescent="0.35">
      <c r="B981" s="957"/>
      <c r="C981" s="957"/>
      <c r="D981" s="957"/>
      <c r="E981" s="957"/>
      <c r="F981" s="957"/>
      <c r="G981" s="957"/>
      <c r="H981" s="957"/>
      <c r="I981" s="957"/>
      <c r="J981" s="957"/>
      <c r="K981" s="957"/>
      <c r="L981" s="957"/>
      <c r="M981" s="957"/>
      <c r="N981" s="957"/>
      <c r="O981" s="957"/>
      <c r="P981" s="957"/>
      <c r="Q981" s="957"/>
      <c r="R981" s="957"/>
      <c r="S981" s="957"/>
      <c r="T981" s="957"/>
    </row>
    <row r="982" spans="2:20" x14ac:dyDescent="0.35">
      <c r="B982" s="957"/>
      <c r="C982" s="957"/>
      <c r="D982" s="957"/>
      <c r="E982" s="957"/>
      <c r="F982" s="957"/>
      <c r="G982" s="957"/>
      <c r="H982" s="957"/>
      <c r="I982" s="957"/>
      <c r="J982" s="957"/>
      <c r="K982" s="957"/>
      <c r="L982" s="957"/>
      <c r="M982" s="957"/>
      <c r="N982" s="957"/>
      <c r="O982" s="957"/>
      <c r="P982" s="957"/>
      <c r="Q982" s="957"/>
      <c r="R982" s="957"/>
      <c r="S982" s="957"/>
      <c r="T982" s="957"/>
    </row>
    <row r="983" spans="2:20" x14ac:dyDescent="0.35">
      <c r="B983" s="957"/>
      <c r="C983" s="957"/>
      <c r="D983" s="957"/>
      <c r="E983" s="957"/>
      <c r="F983" s="957"/>
      <c r="G983" s="957"/>
      <c r="H983" s="957"/>
      <c r="I983" s="957"/>
      <c r="J983" s="957"/>
      <c r="K983" s="957"/>
      <c r="L983" s="957"/>
      <c r="M983" s="957"/>
      <c r="N983" s="957"/>
      <c r="O983" s="957"/>
      <c r="P983" s="957"/>
      <c r="Q983" s="957"/>
      <c r="R983" s="957"/>
      <c r="S983" s="957"/>
      <c r="T983" s="957"/>
    </row>
    <row r="984" spans="2:20" x14ac:dyDescent="0.35">
      <c r="B984" s="957"/>
      <c r="C984" s="957"/>
      <c r="D984" s="957"/>
      <c r="E984" s="957"/>
      <c r="F984" s="957"/>
      <c r="G984" s="957"/>
      <c r="H984" s="957"/>
      <c r="I984" s="957"/>
      <c r="J984" s="957"/>
      <c r="K984" s="957"/>
      <c r="L984" s="957"/>
      <c r="M984" s="957"/>
      <c r="N984" s="957"/>
      <c r="O984" s="957"/>
      <c r="P984" s="957"/>
      <c r="Q984" s="957"/>
      <c r="R984" s="957"/>
      <c r="S984" s="957"/>
      <c r="T984" s="957"/>
    </row>
    <row r="985" spans="2:20" x14ac:dyDescent="0.35">
      <c r="B985" s="957"/>
      <c r="C985" s="957"/>
      <c r="D985" s="957"/>
      <c r="E985" s="957"/>
      <c r="F985" s="957"/>
      <c r="G985" s="957"/>
      <c r="H985" s="957"/>
      <c r="I985" s="957"/>
      <c r="J985" s="957"/>
      <c r="K985" s="957"/>
      <c r="L985" s="957"/>
      <c r="M985" s="957"/>
      <c r="N985" s="957"/>
      <c r="O985" s="957"/>
      <c r="P985" s="957"/>
      <c r="Q985" s="957"/>
      <c r="R985" s="957"/>
      <c r="S985" s="957"/>
      <c r="T985" s="957"/>
    </row>
    <row r="986" spans="2:20" x14ac:dyDescent="0.35">
      <c r="B986" s="957"/>
      <c r="C986" s="957"/>
      <c r="D986" s="957"/>
      <c r="E986" s="957"/>
      <c r="F986" s="957"/>
      <c r="G986" s="957"/>
      <c r="H986" s="957"/>
      <c r="I986" s="957"/>
      <c r="J986" s="957"/>
      <c r="K986" s="957"/>
      <c r="L986" s="957"/>
      <c r="M986" s="957"/>
      <c r="N986" s="957"/>
      <c r="O986" s="957"/>
      <c r="P986" s="957"/>
      <c r="Q986" s="957"/>
      <c r="R986" s="957"/>
      <c r="S986" s="957"/>
      <c r="T986" s="957"/>
    </row>
    <row r="987" spans="2:20" x14ac:dyDescent="0.35">
      <c r="B987" s="957"/>
      <c r="C987" s="957"/>
      <c r="D987" s="957"/>
      <c r="E987" s="957"/>
      <c r="F987" s="957"/>
      <c r="G987" s="957"/>
      <c r="H987" s="957"/>
      <c r="I987" s="957"/>
      <c r="J987" s="957"/>
      <c r="K987" s="957"/>
      <c r="L987" s="957"/>
      <c r="M987" s="957"/>
      <c r="N987" s="957"/>
      <c r="O987" s="957"/>
      <c r="P987" s="957"/>
      <c r="Q987" s="957"/>
      <c r="R987" s="957"/>
      <c r="S987" s="957"/>
      <c r="T987" s="957"/>
    </row>
    <row r="988" spans="2:20" x14ac:dyDescent="0.35">
      <c r="B988" s="957"/>
      <c r="C988" s="957"/>
      <c r="D988" s="957"/>
      <c r="E988" s="957"/>
      <c r="F988" s="957"/>
      <c r="G988" s="957"/>
      <c r="H988" s="957"/>
      <c r="I988" s="957"/>
      <c r="J988" s="957"/>
      <c r="K988" s="957"/>
      <c r="L988" s="957"/>
      <c r="M988" s="957"/>
      <c r="N988" s="957"/>
      <c r="O988" s="957"/>
      <c r="P988" s="957"/>
      <c r="Q988" s="957"/>
      <c r="R988" s="957"/>
      <c r="S988" s="957"/>
      <c r="T988" s="957"/>
    </row>
    <row r="989" spans="2:20" x14ac:dyDescent="0.35">
      <c r="B989" s="957"/>
      <c r="C989" s="957"/>
      <c r="D989" s="957"/>
      <c r="E989" s="957"/>
      <c r="F989" s="957"/>
      <c r="G989" s="957"/>
      <c r="H989" s="957"/>
      <c r="I989" s="957"/>
      <c r="J989" s="957"/>
      <c r="K989" s="957"/>
      <c r="L989" s="957"/>
      <c r="M989" s="957"/>
      <c r="N989" s="957"/>
      <c r="O989" s="957"/>
      <c r="P989" s="957"/>
      <c r="Q989" s="957"/>
      <c r="R989" s="957"/>
      <c r="S989" s="957"/>
      <c r="T989" s="957"/>
    </row>
    <row r="990" spans="2:20" x14ac:dyDescent="0.35">
      <c r="B990" s="957"/>
      <c r="C990" s="957"/>
      <c r="D990" s="957"/>
      <c r="E990" s="957"/>
      <c r="F990" s="957"/>
      <c r="G990" s="957"/>
      <c r="H990" s="957"/>
      <c r="I990" s="957"/>
      <c r="J990" s="957"/>
      <c r="K990" s="957"/>
      <c r="L990" s="957"/>
      <c r="M990" s="957"/>
      <c r="N990" s="957"/>
      <c r="O990" s="957"/>
      <c r="P990" s="957"/>
      <c r="Q990" s="957"/>
      <c r="R990" s="957"/>
      <c r="S990" s="957"/>
      <c r="T990" s="957"/>
    </row>
    <row r="991" spans="2:20" x14ac:dyDescent="0.35">
      <c r="B991" s="957"/>
      <c r="C991" s="957"/>
      <c r="D991" s="957"/>
      <c r="E991" s="957"/>
      <c r="F991" s="957"/>
      <c r="G991" s="957"/>
      <c r="H991" s="957"/>
      <c r="I991" s="957"/>
      <c r="J991" s="957"/>
      <c r="K991" s="957"/>
      <c r="L991" s="957"/>
      <c r="M991" s="957"/>
      <c r="N991" s="957"/>
      <c r="O991" s="957"/>
      <c r="P991" s="957"/>
      <c r="Q991" s="957"/>
      <c r="R991" s="957"/>
      <c r="S991" s="957"/>
      <c r="T991" s="957"/>
    </row>
    <row r="992" spans="2:20" x14ac:dyDescent="0.35">
      <c r="B992" s="957"/>
      <c r="C992" s="957"/>
      <c r="D992" s="957"/>
      <c r="E992" s="957"/>
      <c r="F992" s="957"/>
      <c r="G992" s="957"/>
      <c r="H992" s="957"/>
      <c r="I992" s="957"/>
      <c r="J992" s="957"/>
      <c r="K992" s="957"/>
      <c r="L992" s="957"/>
      <c r="M992" s="957"/>
      <c r="N992" s="957"/>
      <c r="O992" s="957"/>
      <c r="P992" s="957"/>
      <c r="Q992" s="957"/>
      <c r="R992" s="957"/>
      <c r="S992" s="957"/>
      <c r="T992" s="957"/>
    </row>
    <row r="993" spans="2:20" x14ac:dyDescent="0.35">
      <c r="B993" s="957"/>
      <c r="C993" s="957"/>
      <c r="D993" s="957"/>
      <c r="E993" s="957"/>
      <c r="F993" s="957"/>
      <c r="G993" s="957"/>
      <c r="H993" s="957"/>
      <c r="I993" s="957"/>
      <c r="J993" s="957"/>
      <c r="K993" s="957"/>
      <c r="L993" s="957"/>
      <c r="M993" s="957"/>
      <c r="N993" s="957"/>
      <c r="O993" s="957"/>
      <c r="P993" s="957"/>
      <c r="Q993" s="957"/>
      <c r="R993" s="957"/>
      <c r="S993" s="957"/>
      <c r="T993" s="957"/>
    </row>
    <row r="994" spans="2:20" x14ac:dyDescent="0.35">
      <c r="B994" s="957"/>
      <c r="C994" s="957"/>
      <c r="D994" s="957"/>
      <c r="E994" s="957"/>
      <c r="F994" s="957"/>
      <c r="G994" s="957"/>
      <c r="H994" s="957"/>
      <c r="I994" s="957"/>
      <c r="J994" s="957"/>
      <c r="K994" s="957"/>
      <c r="L994" s="957"/>
      <c r="M994" s="957"/>
      <c r="N994" s="957"/>
      <c r="O994" s="957"/>
      <c r="P994" s="957"/>
      <c r="Q994" s="957"/>
      <c r="R994" s="957"/>
      <c r="S994" s="957"/>
      <c r="T994" s="957"/>
    </row>
    <row r="995" spans="2:20" x14ac:dyDescent="0.35">
      <c r="B995" s="957"/>
      <c r="C995" s="957"/>
      <c r="D995" s="957"/>
      <c r="E995" s="957"/>
      <c r="F995" s="957"/>
      <c r="G995" s="957"/>
      <c r="H995" s="957"/>
      <c r="I995" s="957"/>
      <c r="J995" s="957"/>
      <c r="K995" s="957"/>
      <c r="L995" s="957"/>
      <c r="M995" s="957"/>
      <c r="N995" s="957"/>
      <c r="O995" s="957"/>
      <c r="P995" s="957"/>
      <c r="Q995" s="957"/>
      <c r="R995" s="957"/>
      <c r="S995" s="957"/>
      <c r="T995" s="957"/>
    </row>
    <row r="996" spans="2:20" x14ac:dyDescent="0.35">
      <c r="B996" s="957"/>
      <c r="C996" s="957"/>
      <c r="D996" s="957"/>
      <c r="E996" s="957"/>
      <c r="F996" s="957"/>
      <c r="G996" s="957"/>
      <c r="H996" s="957"/>
      <c r="I996" s="957"/>
      <c r="J996" s="957"/>
      <c r="K996" s="957"/>
      <c r="L996" s="957"/>
      <c r="M996" s="957"/>
      <c r="N996" s="957"/>
      <c r="O996" s="957"/>
      <c r="P996" s="957"/>
      <c r="Q996" s="957"/>
      <c r="R996" s="957"/>
      <c r="S996" s="957"/>
      <c r="T996" s="957"/>
    </row>
    <row r="997" spans="2:20" x14ac:dyDescent="0.35">
      <c r="B997" s="957"/>
      <c r="C997" s="957"/>
      <c r="D997" s="957"/>
      <c r="E997" s="957"/>
      <c r="F997" s="957"/>
      <c r="G997" s="957"/>
      <c r="H997" s="957"/>
      <c r="I997" s="957"/>
      <c r="J997" s="957"/>
      <c r="K997" s="957"/>
      <c r="L997" s="957"/>
      <c r="M997" s="957"/>
      <c r="N997" s="957"/>
      <c r="O997" s="957"/>
      <c r="P997" s="957"/>
      <c r="Q997" s="957"/>
      <c r="R997" s="957"/>
      <c r="S997" s="957"/>
      <c r="T997" s="957"/>
    </row>
    <row r="998" spans="2:20" x14ac:dyDescent="0.35">
      <c r="B998" s="957"/>
      <c r="C998" s="957"/>
      <c r="D998" s="957"/>
      <c r="E998" s="957"/>
      <c r="F998" s="957"/>
      <c r="G998" s="957"/>
      <c r="H998" s="957"/>
      <c r="I998" s="957"/>
      <c r="J998" s="957"/>
      <c r="K998" s="957"/>
      <c r="L998" s="957"/>
      <c r="M998" s="957"/>
      <c r="N998" s="957"/>
      <c r="O998" s="957"/>
      <c r="P998" s="957"/>
      <c r="Q998" s="957"/>
      <c r="R998" s="957"/>
      <c r="S998" s="957"/>
      <c r="T998" s="957"/>
    </row>
    <row r="999" spans="2:20" x14ac:dyDescent="0.35">
      <c r="B999" s="957"/>
      <c r="C999" s="957"/>
      <c r="D999" s="957"/>
      <c r="E999" s="957"/>
      <c r="F999" s="957"/>
      <c r="G999" s="957"/>
      <c r="H999" s="957"/>
      <c r="I999" s="957"/>
      <c r="J999" s="957"/>
      <c r="K999" s="957"/>
      <c r="L999" s="957"/>
      <c r="M999" s="957"/>
      <c r="N999" s="957"/>
      <c r="O999" s="957"/>
      <c r="P999" s="957"/>
      <c r="Q999" s="957"/>
      <c r="R999" s="957"/>
      <c r="S999" s="957"/>
      <c r="T999" s="957"/>
    </row>
    <row r="1000" spans="2:20" x14ac:dyDescent="0.35">
      <c r="B1000" s="957"/>
      <c r="C1000" s="957"/>
      <c r="D1000" s="957"/>
      <c r="E1000" s="957"/>
      <c r="F1000" s="957"/>
      <c r="G1000" s="957"/>
      <c r="H1000" s="957"/>
      <c r="I1000" s="957"/>
      <c r="J1000" s="957"/>
      <c r="K1000" s="957"/>
      <c r="L1000" s="957"/>
      <c r="M1000" s="957"/>
      <c r="N1000" s="957"/>
      <c r="O1000" s="957"/>
      <c r="P1000" s="957"/>
      <c r="Q1000" s="957"/>
      <c r="R1000" s="957"/>
      <c r="S1000" s="957"/>
      <c r="T1000" s="957"/>
    </row>
    <row r="1001" spans="2:20" x14ac:dyDescent="0.35">
      <c r="B1001" s="957"/>
      <c r="C1001" s="957"/>
      <c r="D1001" s="957"/>
      <c r="E1001" s="957"/>
      <c r="F1001" s="957"/>
      <c r="G1001" s="957"/>
      <c r="H1001" s="957"/>
      <c r="I1001" s="957"/>
      <c r="J1001" s="957"/>
      <c r="K1001" s="957"/>
      <c r="L1001" s="957"/>
      <c r="M1001" s="957"/>
      <c r="N1001" s="957"/>
      <c r="O1001" s="957"/>
      <c r="P1001" s="957"/>
      <c r="Q1001" s="957"/>
      <c r="R1001" s="957"/>
      <c r="S1001" s="957"/>
      <c r="T1001" s="957"/>
    </row>
    <row r="1002" spans="2:20" x14ac:dyDescent="0.35">
      <c r="B1002" s="957"/>
      <c r="C1002" s="957"/>
      <c r="D1002" s="957"/>
      <c r="E1002" s="957"/>
      <c r="F1002" s="957"/>
      <c r="G1002" s="957"/>
      <c r="H1002" s="957"/>
      <c r="I1002" s="957"/>
      <c r="J1002" s="957"/>
      <c r="K1002" s="957"/>
      <c r="L1002" s="957"/>
      <c r="M1002" s="957"/>
      <c r="N1002" s="957"/>
      <c r="O1002" s="957"/>
      <c r="P1002" s="957"/>
      <c r="Q1002" s="957"/>
      <c r="R1002" s="957"/>
      <c r="S1002" s="957"/>
      <c r="T1002" s="957"/>
    </row>
    <row r="1003" spans="2:20" x14ac:dyDescent="0.35">
      <c r="B1003" s="957"/>
      <c r="C1003" s="957"/>
      <c r="D1003" s="957"/>
      <c r="E1003" s="957"/>
      <c r="F1003" s="957"/>
      <c r="G1003" s="957"/>
      <c r="H1003" s="957"/>
      <c r="I1003" s="957"/>
      <c r="J1003" s="957"/>
      <c r="K1003" s="957"/>
      <c r="L1003" s="957"/>
      <c r="M1003" s="957"/>
      <c r="N1003" s="957"/>
      <c r="O1003" s="957"/>
      <c r="P1003" s="957"/>
      <c r="Q1003" s="957"/>
      <c r="R1003" s="957"/>
      <c r="S1003" s="957"/>
      <c r="T1003" s="957"/>
    </row>
    <row r="1004" spans="2:20" x14ac:dyDescent="0.35">
      <c r="B1004" s="957"/>
      <c r="C1004" s="957"/>
      <c r="D1004" s="957"/>
      <c r="E1004" s="957"/>
      <c r="F1004" s="957"/>
      <c r="G1004" s="957"/>
      <c r="H1004" s="957"/>
      <c r="I1004" s="957"/>
      <c r="J1004" s="957"/>
      <c r="K1004" s="957"/>
      <c r="L1004" s="957"/>
      <c r="M1004" s="957"/>
      <c r="N1004" s="957"/>
      <c r="O1004" s="957"/>
      <c r="P1004" s="957"/>
      <c r="Q1004" s="957"/>
      <c r="R1004" s="957"/>
      <c r="S1004" s="957"/>
      <c r="T1004" s="957"/>
    </row>
    <row r="1005" spans="2:20" x14ac:dyDescent="0.35">
      <c r="B1005" s="957"/>
      <c r="C1005" s="957"/>
      <c r="D1005" s="957"/>
      <c r="E1005" s="957"/>
      <c r="F1005" s="957"/>
      <c r="G1005" s="957"/>
      <c r="H1005" s="957"/>
      <c r="I1005" s="957"/>
      <c r="J1005" s="957"/>
      <c r="K1005" s="957"/>
      <c r="L1005" s="957"/>
      <c r="M1005" s="957"/>
      <c r="N1005" s="957"/>
      <c r="O1005" s="957"/>
      <c r="P1005" s="957"/>
      <c r="Q1005" s="957"/>
      <c r="R1005" s="957"/>
      <c r="S1005" s="957"/>
      <c r="T1005" s="957"/>
    </row>
    <row r="1006" spans="2:20" x14ac:dyDescent="0.35">
      <c r="B1006" s="957"/>
      <c r="C1006" s="957"/>
      <c r="D1006" s="957"/>
      <c r="E1006" s="957"/>
      <c r="F1006" s="957"/>
      <c r="G1006" s="957"/>
      <c r="H1006" s="957"/>
      <c r="I1006" s="957"/>
      <c r="J1006" s="957"/>
      <c r="K1006" s="957"/>
      <c r="L1006" s="957"/>
      <c r="M1006" s="957"/>
      <c r="N1006" s="957"/>
      <c r="O1006" s="957"/>
      <c r="P1006" s="957"/>
      <c r="Q1006" s="957"/>
      <c r="R1006" s="957"/>
      <c r="S1006" s="957"/>
      <c r="T1006" s="957"/>
    </row>
    <row r="1007" spans="2:20" x14ac:dyDescent="0.35">
      <c r="B1007" s="957"/>
      <c r="C1007" s="957"/>
      <c r="D1007" s="957"/>
      <c r="E1007" s="957"/>
      <c r="F1007" s="957"/>
      <c r="G1007" s="957"/>
      <c r="H1007" s="957"/>
      <c r="I1007" s="957"/>
      <c r="J1007" s="957"/>
      <c r="K1007" s="957"/>
      <c r="L1007" s="957"/>
      <c r="M1007" s="957"/>
      <c r="N1007" s="957"/>
      <c r="O1007" s="957"/>
      <c r="P1007" s="957"/>
      <c r="Q1007" s="957"/>
      <c r="R1007" s="957"/>
      <c r="S1007" s="957"/>
      <c r="T1007" s="957"/>
    </row>
    <row r="1008" spans="2:20" x14ac:dyDescent="0.35">
      <c r="B1008" s="957"/>
      <c r="C1008" s="957"/>
      <c r="D1008" s="957"/>
      <c r="E1008" s="957"/>
      <c r="F1008" s="957"/>
      <c r="G1008" s="957"/>
      <c r="H1008" s="957"/>
      <c r="I1008" s="957"/>
      <c r="J1008" s="957"/>
      <c r="K1008" s="957"/>
      <c r="L1008" s="957"/>
      <c r="M1008" s="957"/>
      <c r="N1008" s="957"/>
      <c r="O1008" s="957"/>
      <c r="P1008" s="957"/>
      <c r="Q1008" s="957"/>
      <c r="R1008" s="957"/>
      <c r="S1008" s="957"/>
      <c r="T1008" s="957"/>
    </row>
    <row r="1009" spans="2:20" x14ac:dyDescent="0.35">
      <c r="B1009" s="957"/>
      <c r="C1009" s="957"/>
      <c r="D1009" s="957"/>
      <c r="E1009" s="957"/>
      <c r="F1009" s="957"/>
      <c r="G1009" s="957"/>
      <c r="H1009" s="957"/>
      <c r="I1009" s="957"/>
      <c r="J1009" s="957"/>
      <c r="K1009" s="957"/>
      <c r="L1009" s="957"/>
      <c r="M1009" s="957"/>
      <c r="N1009" s="957"/>
      <c r="O1009" s="957"/>
      <c r="P1009" s="957"/>
      <c r="Q1009" s="957"/>
      <c r="R1009" s="957"/>
      <c r="S1009" s="957"/>
      <c r="T1009" s="957"/>
    </row>
    <row r="1010" spans="2:20" x14ac:dyDescent="0.35">
      <c r="B1010" s="957"/>
      <c r="C1010" s="957"/>
      <c r="D1010" s="957"/>
      <c r="E1010" s="957"/>
      <c r="F1010" s="957"/>
      <c r="G1010" s="957"/>
      <c r="H1010" s="957"/>
      <c r="I1010" s="957"/>
      <c r="J1010" s="957"/>
      <c r="K1010" s="957"/>
      <c r="L1010" s="957"/>
      <c r="M1010" s="957"/>
      <c r="N1010" s="957"/>
      <c r="O1010" s="957"/>
      <c r="P1010" s="957"/>
      <c r="Q1010" s="957"/>
      <c r="R1010" s="957"/>
      <c r="S1010" s="957"/>
      <c r="T1010" s="957"/>
    </row>
    <row r="1011" spans="2:20" x14ac:dyDescent="0.35">
      <c r="B1011" s="957"/>
      <c r="C1011" s="957"/>
      <c r="D1011" s="957"/>
      <c r="E1011" s="957"/>
      <c r="F1011" s="957"/>
      <c r="G1011" s="957"/>
      <c r="H1011" s="957"/>
      <c r="I1011" s="957"/>
      <c r="J1011" s="957"/>
      <c r="K1011" s="957"/>
      <c r="L1011" s="957"/>
      <c r="M1011" s="957"/>
      <c r="N1011" s="957"/>
      <c r="O1011" s="957"/>
      <c r="P1011" s="957"/>
      <c r="Q1011" s="957"/>
      <c r="R1011" s="957"/>
      <c r="S1011" s="957"/>
      <c r="T1011" s="957"/>
    </row>
    <row r="1012" spans="2:20" x14ac:dyDescent="0.35">
      <c r="B1012" s="957"/>
      <c r="C1012" s="957"/>
      <c r="D1012" s="957"/>
      <c r="E1012" s="957"/>
      <c r="F1012" s="957"/>
      <c r="G1012" s="957"/>
      <c r="H1012" s="957"/>
      <c r="I1012" s="957"/>
      <c r="J1012" s="957"/>
      <c r="K1012" s="957"/>
      <c r="L1012" s="957"/>
      <c r="M1012" s="957"/>
      <c r="N1012" s="957"/>
      <c r="O1012" s="957"/>
      <c r="P1012" s="957"/>
      <c r="Q1012" s="957"/>
      <c r="R1012" s="957"/>
      <c r="S1012" s="957"/>
      <c r="T1012" s="957"/>
    </row>
    <row r="1013" spans="2:20" x14ac:dyDescent="0.35">
      <c r="B1013" s="957"/>
      <c r="C1013" s="957"/>
      <c r="D1013" s="957"/>
      <c r="E1013" s="957"/>
      <c r="F1013" s="957"/>
      <c r="G1013" s="957"/>
      <c r="H1013" s="957"/>
      <c r="I1013" s="957"/>
      <c r="J1013" s="957"/>
      <c r="K1013" s="957"/>
      <c r="L1013" s="957"/>
      <c r="M1013" s="957"/>
      <c r="N1013" s="957"/>
      <c r="O1013" s="957"/>
      <c r="P1013" s="957"/>
      <c r="Q1013" s="957"/>
      <c r="R1013" s="957"/>
      <c r="S1013" s="957"/>
      <c r="T1013" s="957"/>
    </row>
    <row r="1014" spans="2:20" x14ac:dyDescent="0.35">
      <c r="B1014" s="957"/>
      <c r="C1014" s="957"/>
      <c r="D1014" s="957"/>
      <c r="E1014" s="957"/>
      <c r="F1014" s="957"/>
      <c r="G1014" s="957"/>
      <c r="H1014" s="957"/>
      <c r="I1014" s="957"/>
      <c r="J1014" s="957"/>
      <c r="K1014" s="957"/>
      <c r="L1014" s="957"/>
      <c r="M1014" s="957"/>
      <c r="N1014" s="957"/>
      <c r="O1014" s="957"/>
      <c r="P1014" s="957"/>
      <c r="Q1014" s="957"/>
      <c r="R1014" s="957"/>
      <c r="S1014" s="957"/>
      <c r="T1014" s="957"/>
    </row>
    <row r="1015" spans="2:20" x14ac:dyDescent="0.35">
      <c r="B1015" s="957"/>
      <c r="C1015" s="957"/>
      <c r="D1015" s="957"/>
      <c r="E1015" s="957"/>
      <c r="F1015" s="957"/>
      <c r="G1015" s="957"/>
      <c r="H1015" s="957"/>
      <c r="I1015" s="957"/>
      <c r="J1015" s="957"/>
      <c r="K1015" s="957"/>
      <c r="L1015" s="957"/>
      <c r="M1015" s="957"/>
      <c r="N1015" s="957"/>
      <c r="O1015" s="957"/>
      <c r="P1015" s="957"/>
      <c r="Q1015" s="957"/>
      <c r="R1015" s="957"/>
      <c r="S1015" s="957"/>
      <c r="T1015" s="957"/>
    </row>
    <row r="1016" spans="2:20" x14ac:dyDescent="0.35">
      <c r="B1016" s="957"/>
      <c r="C1016" s="957"/>
      <c r="D1016" s="957"/>
      <c r="E1016" s="957"/>
      <c r="F1016" s="957"/>
      <c r="G1016" s="957"/>
      <c r="H1016" s="957"/>
      <c r="I1016" s="957"/>
      <c r="J1016" s="957"/>
      <c r="K1016" s="957"/>
      <c r="L1016" s="957"/>
      <c r="M1016" s="957"/>
      <c r="N1016" s="957"/>
      <c r="O1016" s="957"/>
      <c r="P1016" s="957"/>
      <c r="Q1016" s="957"/>
      <c r="R1016" s="957"/>
      <c r="S1016" s="957"/>
      <c r="T1016" s="957"/>
    </row>
    <row r="1017" spans="2:20" x14ac:dyDescent="0.35">
      <c r="B1017" s="957"/>
      <c r="C1017" s="957"/>
      <c r="D1017" s="957"/>
      <c r="E1017" s="957"/>
      <c r="F1017" s="957"/>
      <c r="G1017" s="957"/>
      <c r="H1017" s="957"/>
      <c r="I1017" s="957"/>
      <c r="J1017" s="957"/>
      <c r="K1017" s="957"/>
      <c r="L1017" s="957"/>
      <c r="M1017" s="957"/>
      <c r="N1017" s="957"/>
      <c r="O1017" s="957"/>
      <c r="P1017" s="957"/>
      <c r="Q1017" s="957"/>
      <c r="R1017" s="957"/>
      <c r="S1017" s="957"/>
      <c r="T1017" s="957"/>
    </row>
    <row r="1018" spans="2:20" x14ac:dyDescent="0.35">
      <c r="B1018" s="957"/>
      <c r="C1018" s="957"/>
      <c r="D1018" s="957"/>
      <c r="E1018" s="957"/>
      <c r="F1018" s="957"/>
      <c r="G1018" s="957"/>
      <c r="H1018" s="957"/>
      <c r="I1018" s="957"/>
      <c r="J1018" s="957"/>
      <c r="K1018" s="957"/>
      <c r="L1018" s="957"/>
      <c r="M1018" s="957"/>
      <c r="N1018" s="957"/>
      <c r="O1018" s="957"/>
      <c r="P1018" s="957"/>
      <c r="Q1018" s="957"/>
      <c r="R1018" s="957"/>
      <c r="S1018" s="957"/>
      <c r="T1018" s="957"/>
    </row>
    <row r="1019" spans="2:20" x14ac:dyDescent="0.35">
      <c r="B1019" s="957"/>
      <c r="C1019" s="957"/>
      <c r="D1019" s="957"/>
      <c r="E1019" s="957"/>
      <c r="F1019" s="957"/>
      <c r="G1019" s="957"/>
      <c r="H1019" s="957"/>
      <c r="I1019" s="957"/>
      <c r="J1019" s="957"/>
      <c r="K1019" s="957"/>
      <c r="L1019" s="957"/>
      <c r="M1019" s="957"/>
      <c r="N1019" s="957"/>
      <c r="O1019" s="957"/>
      <c r="P1019" s="957"/>
      <c r="Q1019" s="957"/>
      <c r="R1019" s="957"/>
      <c r="S1019" s="957"/>
      <c r="T1019" s="957"/>
    </row>
    <row r="1020" spans="2:20" x14ac:dyDescent="0.35">
      <c r="B1020" s="957"/>
      <c r="C1020" s="957"/>
      <c r="D1020" s="957"/>
      <c r="E1020" s="957"/>
      <c r="F1020" s="957"/>
      <c r="G1020" s="957"/>
      <c r="H1020" s="957"/>
      <c r="I1020" s="957"/>
      <c r="J1020" s="957"/>
      <c r="K1020" s="957"/>
      <c r="L1020" s="957"/>
      <c r="M1020" s="957"/>
      <c r="N1020" s="957"/>
      <c r="O1020" s="957"/>
      <c r="P1020" s="957"/>
      <c r="Q1020" s="957"/>
      <c r="R1020" s="957"/>
      <c r="S1020" s="957"/>
      <c r="T1020" s="957"/>
    </row>
    <row r="1021" spans="2:20" x14ac:dyDescent="0.35">
      <c r="B1021" s="957"/>
      <c r="C1021" s="957"/>
      <c r="D1021" s="957"/>
      <c r="E1021" s="957"/>
      <c r="F1021" s="957"/>
      <c r="G1021" s="957"/>
      <c r="H1021" s="957"/>
      <c r="I1021" s="957"/>
      <c r="J1021" s="957"/>
      <c r="K1021" s="957"/>
      <c r="L1021" s="957"/>
      <c r="M1021" s="957"/>
      <c r="N1021" s="957"/>
      <c r="O1021" s="957"/>
      <c r="P1021" s="957"/>
      <c r="Q1021" s="957"/>
      <c r="R1021" s="957"/>
      <c r="S1021" s="957"/>
      <c r="T1021" s="957"/>
    </row>
    <row r="1022" spans="2:20" x14ac:dyDescent="0.35">
      <c r="B1022" s="957"/>
      <c r="C1022" s="957"/>
      <c r="D1022" s="957"/>
      <c r="E1022" s="957"/>
      <c r="F1022" s="957"/>
      <c r="G1022" s="957"/>
      <c r="H1022" s="957"/>
      <c r="I1022" s="957"/>
      <c r="J1022" s="957"/>
      <c r="K1022" s="957"/>
      <c r="L1022" s="957"/>
      <c r="M1022" s="957"/>
      <c r="N1022" s="957"/>
      <c r="O1022" s="957"/>
      <c r="P1022" s="957"/>
      <c r="Q1022" s="957"/>
      <c r="R1022" s="957"/>
      <c r="S1022" s="957"/>
      <c r="T1022" s="957"/>
    </row>
    <row r="1023" spans="2:20" x14ac:dyDescent="0.35">
      <c r="B1023" s="957"/>
      <c r="C1023" s="957"/>
      <c r="D1023" s="957"/>
      <c r="E1023" s="957"/>
      <c r="F1023" s="957"/>
      <c r="G1023" s="957"/>
      <c r="H1023" s="957"/>
      <c r="I1023" s="957"/>
      <c r="J1023" s="957"/>
      <c r="K1023" s="957"/>
      <c r="L1023" s="957"/>
      <c r="M1023" s="957"/>
      <c r="N1023" s="957"/>
      <c r="O1023" s="957"/>
      <c r="P1023" s="957"/>
      <c r="Q1023" s="957"/>
      <c r="R1023" s="957"/>
      <c r="S1023" s="957"/>
      <c r="T1023" s="957"/>
    </row>
    <row r="1024" spans="2:20" x14ac:dyDescent="0.35">
      <c r="B1024" s="957"/>
      <c r="C1024" s="957"/>
      <c r="D1024" s="957"/>
      <c r="E1024" s="957"/>
      <c r="F1024" s="957"/>
      <c r="G1024" s="957"/>
      <c r="H1024" s="957"/>
      <c r="I1024" s="957"/>
      <c r="J1024" s="957"/>
      <c r="K1024" s="957"/>
      <c r="L1024" s="957"/>
      <c r="M1024" s="957"/>
      <c r="N1024" s="957"/>
      <c r="O1024" s="957"/>
      <c r="P1024" s="957"/>
      <c r="Q1024" s="957"/>
      <c r="R1024" s="957"/>
      <c r="S1024" s="957"/>
      <c r="T1024" s="957"/>
    </row>
    <row r="1025" spans="2:20" x14ac:dyDescent="0.35">
      <c r="B1025" s="957"/>
      <c r="C1025" s="957"/>
      <c r="D1025" s="957"/>
      <c r="E1025" s="957"/>
      <c r="F1025" s="957"/>
      <c r="G1025" s="957"/>
      <c r="H1025" s="957"/>
      <c r="I1025" s="957"/>
      <c r="J1025" s="957"/>
      <c r="K1025" s="957"/>
      <c r="L1025" s="957"/>
      <c r="M1025" s="957"/>
      <c r="N1025" s="957"/>
      <c r="O1025" s="957"/>
      <c r="P1025" s="957"/>
      <c r="Q1025" s="957"/>
      <c r="R1025" s="957"/>
      <c r="S1025" s="957"/>
      <c r="T1025" s="957"/>
    </row>
    <row r="1026" spans="2:20" x14ac:dyDescent="0.35">
      <c r="B1026" s="957"/>
      <c r="C1026" s="957"/>
      <c r="D1026" s="957"/>
      <c r="E1026" s="957"/>
      <c r="F1026" s="957"/>
      <c r="G1026" s="957"/>
      <c r="H1026" s="957"/>
      <c r="I1026" s="957"/>
      <c r="J1026" s="957"/>
      <c r="K1026" s="957"/>
      <c r="L1026" s="957"/>
      <c r="M1026" s="957"/>
      <c r="N1026" s="957"/>
      <c r="O1026" s="957"/>
      <c r="P1026" s="957"/>
      <c r="Q1026" s="957"/>
      <c r="R1026" s="957"/>
      <c r="S1026" s="957"/>
      <c r="T1026" s="957"/>
    </row>
    <row r="1027" spans="2:20" x14ac:dyDescent="0.35">
      <c r="B1027" s="957"/>
      <c r="C1027" s="957"/>
      <c r="D1027" s="957"/>
      <c r="E1027" s="957"/>
      <c r="F1027" s="957"/>
      <c r="G1027" s="957"/>
      <c r="H1027" s="957"/>
      <c r="I1027" s="957"/>
      <c r="J1027" s="957"/>
      <c r="K1027" s="957"/>
      <c r="L1027" s="957"/>
      <c r="M1027" s="957"/>
      <c r="N1027" s="957"/>
      <c r="O1027" s="957"/>
      <c r="P1027" s="957"/>
      <c r="Q1027" s="957"/>
      <c r="R1027" s="957"/>
      <c r="S1027" s="957"/>
      <c r="T1027" s="957"/>
    </row>
    <row r="1028" spans="2:20" x14ac:dyDescent="0.35">
      <c r="B1028" s="957"/>
      <c r="C1028" s="957"/>
      <c r="D1028" s="957"/>
      <c r="E1028" s="957"/>
      <c r="F1028" s="957"/>
      <c r="G1028" s="957"/>
      <c r="H1028" s="957"/>
      <c r="I1028" s="957"/>
      <c r="J1028" s="957"/>
      <c r="K1028" s="957"/>
      <c r="L1028" s="957"/>
      <c r="M1028" s="957"/>
      <c r="N1028" s="957"/>
      <c r="O1028" s="957"/>
      <c r="P1028" s="957"/>
      <c r="Q1028" s="957"/>
      <c r="R1028" s="957"/>
      <c r="S1028" s="957"/>
      <c r="T1028" s="957"/>
    </row>
    <row r="1029" spans="2:20" x14ac:dyDescent="0.35">
      <c r="B1029" s="957"/>
      <c r="C1029" s="957"/>
      <c r="D1029" s="957"/>
      <c r="E1029" s="957"/>
      <c r="F1029" s="957"/>
      <c r="G1029" s="957"/>
      <c r="H1029" s="957"/>
      <c r="I1029" s="957"/>
      <c r="J1029" s="957"/>
      <c r="K1029" s="957"/>
      <c r="L1029" s="957"/>
      <c r="M1029" s="957"/>
      <c r="N1029" s="957"/>
      <c r="O1029" s="957"/>
      <c r="P1029" s="957"/>
      <c r="Q1029" s="957"/>
      <c r="R1029" s="957"/>
      <c r="S1029" s="957"/>
      <c r="T1029" s="957"/>
    </row>
    <row r="1030" spans="2:20" x14ac:dyDescent="0.35">
      <c r="B1030" s="957"/>
      <c r="C1030" s="957"/>
      <c r="D1030" s="957"/>
      <c r="E1030" s="957"/>
      <c r="F1030" s="957"/>
      <c r="G1030" s="957"/>
      <c r="H1030" s="957"/>
      <c r="I1030" s="957"/>
      <c r="J1030" s="957"/>
      <c r="K1030" s="957"/>
      <c r="L1030" s="957"/>
      <c r="M1030" s="957"/>
      <c r="N1030" s="957"/>
      <c r="O1030" s="957"/>
      <c r="P1030" s="957"/>
      <c r="Q1030" s="957"/>
      <c r="R1030" s="957"/>
      <c r="S1030" s="957"/>
      <c r="T1030" s="957"/>
    </row>
    <row r="1031" spans="2:20" x14ac:dyDescent="0.35">
      <c r="B1031" s="957"/>
      <c r="C1031" s="957"/>
      <c r="D1031" s="957"/>
      <c r="E1031" s="957"/>
      <c r="F1031" s="957"/>
      <c r="G1031" s="957"/>
      <c r="H1031" s="957"/>
      <c r="I1031" s="957"/>
      <c r="J1031" s="957"/>
      <c r="K1031" s="957"/>
      <c r="L1031" s="957"/>
      <c r="M1031" s="957"/>
      <c r="N1031" s="957"/>
      <c r="O1031" s="957"/>
      <c r="P1031" s="957"/>
      <c r="Q1031" s="957"/>
      <c r="R1031" s="957"/>
      <c r="S1031" s="957"/>
      <c r="T1031" s="957"/>
    </row>
    <row r="1032" spans="2:20" x14ac:dyDescent="0.35">
      <c r="B1032" s="957"/>
      <c r="C1032" s="957"/>
      <c r="D1032" s="957"/>
      <c r="E1032" s="957"/>
      <c r="F1032" s="957"/>
      <c r="G1032" s="957"/>
      <c r="H1032" s="957"/>
      <c r="I1032" s="957"/>
      <c r="J1032" s="957"/>
      <c r="K1032" s="957"/>
      <c r="L1032" s="957"/>
      <c r="M1032" s="957"/>
      <c r="N1032" s="957"/>
      <c r="O1032" s="957"/>
      <c r="P1032" s="957"/>
      <c r="Q1032" s="957"/>
      <c r="R1032" s="957"/>
      <c r="S1032" s="957"/>
      <c r="T1032" s="957"/>
    </row>
    <row r="1033" spans="2:20" x14ac:dyDescent="0.35">
      <c r="B1033" s="957"/>
      <c r="C1033" s="957"/>
      <c r="D1033" s="957"/>
      <c r="E1033" s="957"/>
      <c r="F1033" s="957"/>
      <c r="G1033" s="957"/>
      <c r="H1033" s="957"/>
      <c r="I1033" s="957"/>
      <c r="J1033" s="957"/>
      <c r="K1033" s="957"/>
      <c r="L1033" s="957"/>
      <c r="M1033" s="957"/>
      <c r="N1033" s="957"/>
      <c r="O1033" s="957"/>
      <c r="P1033" s="957"/>
      <c r="Q1033" s="957"/>
      <c r="R1033" s="957"/>
      <c r="S1033" s="957"/>
      <c r="T1033" s="957"/>
    </row>
    <row r="1034" spans="2:20" x14ac:dyDescent="0.35">
      <c r="B1034" s="957"/>
      <c r="C1034" s="957"/>
      <c r="D1034" s="957"/>
      <c r="E1034" s="957"/>
      <c r="F1034" s="957"/>
      <c r="G1034" s="957"/>
      <c r="H1034" s="957"/>
      <c r="I1034" s="957"/>
      <c r="J1034" s="957"/>
      <c r="K1034" s="957"/>
      <c r="L1034" s="957"/>
      <c r="M1034" s="957"/>
      <c r="N1034" s="957"/>
      <c r="O1034" s="957"/>
      <c r="P1034" s="957"/>
      <c r="Q1034" s="957"/>
      <c r="R1034" s="957"/>
      <c r="S1034" s="957"/>
      <c r="T1034" s="957"/>
    </row>
    <row r="1035" spans="2:20" x14ac:dyDescent="0.35">
      <c r="B1035" s="957"/>
      <c r="C1035" s="957"/>
      <c r="D1035" s="957"/>
      <c r="E1035" s="957"/>
      <c r="F1035" s="957"/>
      <c r="G1035" s="957"/>
      <c r="H1035" s="957"/>
      <c r="I1035" s="957"/>
      <c r="J1035" s="957"/>
      <c r="K1035" s="957"/>
      <c r="L1035" s="957"/>
      <c r="M1035" s="957"/>
      <c r="N1035" s="957"/>
      <c r="O1035" s="957"/>
      <c r="P1035" s="957"/>
      <c r="Q1035" s="957"/>
      <c r="R1035" s="957"/>
      <c r="S1035" s="957"/>
      <c r="T1035" s="957"/>
    </row>
    <row r="1036" spans="2:20" x14ac:dyDescent="0.35">
      <c r="B1036" s="957"/>
      <c r="C1036" s="957"/>
      <c r="D1036" s="957"/>
      <c r="E1036" s="957"/>
      <c r="F1036" s="957"/>
      <c r="G1036" s="957"/>
      <c r="H1036" s="957"/>
      <c r="I1036" s="957"/>
      <c r="J1036" s="957"/>
      <c r="K1036" s="957"/>
      <c r="L1036" s="957"/>
      <c r="M1036" s="957"/>
      <c r="N1036" s="957"/>
      <c r="O1036" s="957"/>
      <c r="P1036" s="957"/>
      <c r="Q1036" s="957"/>
      <c r="R1036" s="957"/>
      <c r="S1036" s="957"/>
      <c r="T1036" s="957"/>
    </row>
    <row r="1037" spans="2:20" x14ac:dyDescent="0.35">
      <c r="B1037" s="957"/>
      <c r="C1037" s="957"/>
      <c r="D1037" s="957"/>
      <c r="E1037" s="957"/>
      <c r="F1037" s="957"/>
      <c r="G1037" s="957"/>
      <c r="H1037" s="957"/>
      <c r="I1037" s="957"/>
      <c r="J1037" s="957"/>
      <c r="K1037" s="957"/>
      <c r="L1037" s="957"/>
      <c r="M1037" s="957"/>
      <c r="N1037" s="957"/>
      <c r="O1037" s="957"/>
      <c r="P1037" s="957"/>
      <c r="Q1037" s="957"/>
      <c r="R1037" s="957"/>
      <c r="S1037" s="957"/>
      <c r="T1037" s="957"/>
    </row>
    <row r="1038" spans="2:20" x14ac:dyDescent="0.35">
      <c r="B1038" s="957"/>
      <c r="C1038" s="957"/>
      <c r="D1038" s="957"/>
      <c r="E1038" s="957"/>
      <c r="F1038" s="957"/>
      <c r="G1038" s="957"/>
      <c r="H1038" s="957"/>
      <c r="I1038" s="957"/>
      <c r="J1038" s="957"/>
      <c r="K1038" s="957"/>
      <c r="L1038" s="957"/>
      <c r="M1038" s="957"/>
      <c r="N1038" s="957"/>
      <c r="O1038" s="957"/>
      <c r="P1038" s="957"/>
      <c r="Q1038" s="957"/>
      <c r="R1038" s="957"/>
      <c r="S1038" s="957"/>
      <c r="T1038" s="957"/>
    </row>
    <row r="1039" spans="2:20" x14ac:dyDescent="0.35">
      <c r="B1039" s="957"/>
      <c r="C1039" s="957"/>
      <c r="D1039" s="957"/>
      <c r="E1039" s="957"/>
      <c r="F1039" s="957"/>
      <c r="G1039" s="957"/>
      <c r="H1039" s="957"/>
      <c r="I1039" s="957"/>
      <c r="J1039" s="957"/>
      <c r="K1039" s="957"/>
      <c r="L1039" s="957"/>
      <c r="M1039" s="957"/>
      <c r="N1039" s="957"/>
      <c r="O1039" s="957"/>
      <c r="P1039" s="957"/>
      <c r="Q1039" s="957"/>
      <c r="R1039" s="957"/>
      <c r="S1039" s="957"/>
      <c r="T1039" s="957"/>
    </row>
    <row r="1040" spans="2:20" x14ac:dyDescent="0.35">
      <c r="B1040" s="957"/>
      <c r="C1040" s="957"/>
      <c r="D1040" s="957"/>
      <c r="E1040" s="957"/>
      <c r="F1040" s="957"/>
      <c r="G1040" s="957"/>
      <c r="H1040" s="957"/>
      <c r="I1040" s="957"/>
      <c r="J1040" s="957"/>
      <c r="K1040" s="957"/>
      <c r="L1040" s="957"/>
      <c r="M1040" s="957"/>
      <c r="N1040" s="957"/>
      <c r="O1040" s="957"/>
      <c r="P1040" s="957"/>
      <c r="Q1040" s="957"/>
      <c r="R1040" s="957"/>
      <c r="S1040" s="957"/>
      <c r="T1040" s="957"/>
    </row>
    <row r="1041" spans="2:20" x14ac:dyDescent="0.35">
      <c r="B1041" s="957"/>
      <c r="C1041" s="957"/>
      <c r="D1041" s="957"/>
      <c r="E1041" s="957"/>
      <c r="F1041" s="957"/>
      <c r="G1041" s="957"/>
      <c r="H1041" s="957"/>
      <c r="I1041" s="957"/>
      <c r="J1041" s="957"/>
      <c r="K1041" s="957"/>
      <c r="L1041" s="957"/>
      <c r="M1041" s="957"/>
      <c r="N1041" s="957"/>
      <c r="O1041" s="957"/>
      <c r="P1041" s="957"/>
      <c r="Q1041" s="957"/>
      <c r="R1041" s="957"/>
      <c r="S1041" s="957"/>
      <c r="T1041" s="957"/>
    </row>
    <row r="1042" spans="2:20" x14ac:dyDescent="0.35">
      <c r="B1042" s="957"/>
      <c r="C1042" s="957"/>
      <c r="D1042" s="957"/>
      <c r="E1042" s="957"/>
      <c r="F1042" s="957"/>
      <c r="G1042" s="957"/>
      <c r="H1042" s="957"/>
      <c r="I1042" s="957"/>
      <c r="J1042" s="957"/>
      <c r="K1042" s="957"/>
      <c r="L1042" s="957"/>
      <c r="M1042" s="957"/>
      <c r="N1042" s="957"/>
      <c r="O1042" s="957"/>
      <c r="P1042" s="957"/>
      <c r="Q1042" s="957"/>
      <c r="R1042" s="957"/>
      <c r="S1042" s="957"/>
      <c r="T1042" s="957"/>
    </row>
    <row r="1043" spans="2:20" x14ac:dyDescent="0.35">
      <c r="B1043" s="957"/>
      <c r="C1043" s="957"/>
      <c r="D1043" s="957"/>
      <c r="E1043" s="957"/>
      <c r="F1043" s="957"/>
      <c r="G1043" s="957"/>
      <c r="H1043" s="957"/>
      <c r="I1043" s="957"/>
      <c r="J1043" s="957"/>
      <c r="K1043" s="957"/>
      <c r="L1043" s="957"/>
      <c r="M1043" s="957"/>
      <c r="N1043" s="957"/>
      <c r="O1043" s="957"/>
      <c r="P1043" s="957"/>
      <c r="Q1043" s="957"/>
      <c r="R1043" s="957"/>
      <c r="S1043" s="957"/>
      <c r="T1043" s="957"/>
    </row>
    <row r="1044" spans="2:20" x14ac:dyDescent="0.35">
      <c r="B1044" s="957"/>
      <c r="C1044" s="957"/>
      <c r="D1044" s="957"/>
      <c r="E1044" s="957"/>
      <c r="F1044" s="957"/>
      <c r="G1044" s="957"/>
      <c r="H1044" s="957"/>
      <c r="I1044" s="957"/>
      <c r="J1044" s="957"/>
      <c r="K1044" s="957"/>
      <c r="L1044" s="957"/>
      <c r="M1044" s="957"/>
      <c r="N1044" s="957"/>
      <c r="O1044" s="957"/>
      <c r="P1044" s="957"/>
      <c r="Q1044" s="957"/>
      <c r="R1044" s="957"/>
      <c r="S1044" s="957"/>
      <c r="T1044" s="957"/>
    </row>
    <row r="1045" spans="2:20" x14ac:dyDescent="0.35">
      <c r="B1045" s="957"/>
      <c r="C1045" s="957"/>
      <c r="D1045" s="957"/>
      <c r="E1045" s="957"/>
      <c r="F1045" s="957"/>
      <c r="G1045" s="957"/>
      <c r="H1045" s="957"/>
      <c r="I1045" s="957"/>
      <c r="J1045" s="957"/>
      <c r="K1045" s="957"/>
      <c r="L1045" s="957"/>
      <c r="M1045" s="957"/>
      <c r="N1045" s="957"/>
      <c r="O1045" s="957"/>
      <c r="P1045" s="957"/>
      <c r="Q1045" s="957"/>
      <c r="R1045" s="957"/>
      <c r="S1045" s="957"/>
      <c r="T1045" s="957"/>
    </row>
    <row r="1046" spans="2:20" x14ac:dyDescent="0.35">
      <c r="B1046" s="957"/>
      <c r="C1046" s="957"/>
      <c r="D1046" s="957"/>
      <c r="E1046" s="957"/>
      <c r="F1046" s="957"/>
      <c r="G1046" s="957"/>
      <c r="H1046" s="957"/>
      <c r="I1046" s="957"/>
      <c r="J1046" s="957"/>
      <c r="K1046" s="957"/>
      <c r="L1046" s="957"/>
      <c r="M1046" s="957"/>
      <c r="N1046" s="957"/>
      <c r="O1046" s="957"/>
      <c r="P1046" s="957"/>
      <c r="Q1046" s="957"/>
      <c r="R1046" s="957"/>
      <c r="S1046" s="957"/>
      <c r="T1046" s="957"/>
    </row>
    <row r="1047" spans="2:20" x14ac:dyDescent="0.35">
      <c r="B1047" s="957"/>
      <c r="C1047" s="957"/>
      <c r="D1047" s="957"/>
      <c r="E1047" s="957"/>
      <c r="F1047" s="957"/>
      <c r="G1047" s="957"/>
      <c r="H1047" s="957"/>
      <c r="I1047" s="957"/>
      <c r="J1047" s="957"/>
      <c r="K1047" s="957"/>
      <c r="L1047" s="957"/>
      <c r="M1047" s="957"/>
      <c r="N1047" s="957"/>
      <c r="O1047" s="957"/>
      <c r="P1047" s="957"/>
      <c r="Q1047" s="957"/>
      <c r="R1047" s="957"/>
      <c r="S1047" s="957"/>
      <c r="T1047" s="957"/>
    </row>
    <row r="1048" spans="2:20" x14ac:dyDescent="0.35">
      <c r="B1048" s="957"/>
      <c r="C1048" s="957"/>
      <c r="D1048" s="957"/>
      <c r="E1048" s="957"/>
      <c r="F1048" s="957"/>
      <c r="G1048" s="957"/>
      <c r="H1048" s="957"/>
      <c r="I1048" s="957"/>
      <c r="J1048" s="957"/>
      <c r="K1048" s="957"/>
      <c r="L1048" s="957"/>
      <c r="M1048" s="957"/>
      <c r="N1048" s="957"/>
      <c r="O1048" s="957"/>
      <c r="P1048" s="957"/>
      <c r="Q1048" s="957"/>
      <c r="R1048" s="957"/>
      <c r="S1048" s="957"/>
      <c r="T1048" s="957"/>
    </row>
    <row r="1049" spans="2:20" x14ac:dyDescent="0.35">
      <c r="B1049" s="957"/>
      <c r="C1049" s="957"/>
      <c r="D1049" s="957"/>
      <c r="E1049" s="957"/>
      <c r="F1049" s="957"/>
      <c r="G1049" s="957"/>
      <c r="H1049" s="957"/>
      <c r="I1049" s="957"/>
      <c r="J1049" s="957"/>
      <c r="K1049" s="957"/>
      <c r="L1049" s="957"/>
      <c r="M1049" s="957"/>
      <c r="N1049" s="957"/>
      <c r="O1049" s="957"/>
      <c r="P1049" s="957"/>
      <c r="Q1049" s="957"/>
      <c r="R1049" s="957"/>
      <c r="S1049" s="957"/>
      <c r="T1049" s="957"/>
    </row>
    <row r="1050" spans="2:20" x14ac:dyDescent="0.35">
      <c r="B1050" s="957"/>
      <c r="C1050" s="957"/>
      <c r="D1050" s="957"/>
      <c r="E1050" s="957"/>
      <c r="F1050" s="957"/>
      <c r="G1050" s="957"/>
      <c r="H1050" s="957"/>
      <c r="I1050" s="957"/>
      <c r="J1050" s="957"/>
      <c r="K1050" s="957"/>
      <c r="L1050" s="957"/>
      <c r="M1050" s="957"/>
      <c r="N1050" s="957"/>
      <c r="O1050" s="957"/>
      <c r="P1050" s="957"/>
      <c r="Q1050" s="957"/>
      <c r="R1050" s="957"/>
      <c r="S1050" s="957"/>
      <c r="T1050" s="957"/>
    </row>
    <row r="1051" spans="2:20" x14ac:dyDescent="0.35">
      <c r="B1051" s="957"/>
      <c r="C1051" s="957"/>
      <c r="D1051" s="957"/>
      <c r="E1051" s="957"/>
      <c r="F1051" s="957"/>
      <c r="G1051" s="957"/>
      <c r="H1051" s="957"/>
      <c r="I1051" s="957"/>
      <c r="J1051" s="957"/>
      <c r="K1051" s="957"/>
      <c r="L1051" s="957"/>
      <c r="M1051" s="957"/>
      <c r="N1051" s="957"/>
      <c r="O1051" s="957"/>
      <c r="P1051" s="957"/>
      <c r="Q1051" s="957"/>
      <c r="R1051" s="957"/>
      <c r="S1051" s="957"/>
      <c r="T1051" s="957"/>
    </row>
    <row r="1052" spans="2:20" x14ac:dyDescent="0.35">
      <c r="B1052" s="957"/>
      <c r="C1052" s="957"/>
      <c r="D1052" s="957"/>
      <c r="E1052" s="957"/>
      <c r="F1052" s="957"/>
      <c r="G1052" s="957"/>
      <c r="H1052" s="957"/>
      <c r="I1052" s="957"/>
      <c r="J1052" s="957"/>
      <c r="K1052" s="957"/>
      <c r="L1052" s="957"/>
      <c r="M1052" s="957"/>
      <c r="N1052" s="957"/>
      <c r="O1052" s="957"/>
      <c r="P1052" s="957"/>
      <c r="Q1052" s="957"/>
      <c r="R1052" s="957"/>
      <c r="S1052" s="957"/>
      <c r="T1052" s="957"/>
    </row>
    <row r="1053" spans="2:20" x14ac:dyDescent="0.35">
      <c r="B1053" s="957"/>
      <c r="C1053" s="957"/>
      <c r="D1053" s="957"/>
      <c r="E1053" s="957"/>
      <c r="F1053" s="957"/>
      <c r="G1053" s="957"/>
      <c r="H1053" s="957"/>
      <c r="I1053" s="957"/>
      <c r="J1053" s="957"/>
      <c r="K1053" s="957"/>
      <c r="L1053" s="957"/>
      <c r="M1053" s="957"/>
      <c r="N1053" s="957"/>
      <c r="O1053" s="957"/>
      <c r="P1053" s="957"/>
      <c r="Q1053" s="957"/>
      <c r="R1053" s="957"/>
      <c r="S1053" s="957"/>
      <c r="T1053" s="957"/>
    </row>
    <row r="1054" spans="2:20" x14ac:dyDescent="0.35">
      <c r="B1054" s="957"/>
      <c r="C1054" s="957"/>
      <c r="D1054" s="957"/>
      <c r="E1054" s="957"/>
      <c r="F1054" s="957"/>
      <c r="G1054" s="957"/>
      <c r="H1054" s="957"/>
      <c r="I1054" s="957"/>
      <c r="J1054" s="957"/>
      <c r="K1054" s="957"/>
      <c r="L1054" s="957"/>
      <c r="M1054" s="957"/>
      <c r="N1054" s="957"/>
      <c r="O1054" s="957"/>
      <c r="P1054" s="957"/>
      <c r="Q1054" s="957"/>
      <c r="R1054" s="957"/>
      <c r="S1054" s="957"/>
      <c r="T1054" s="957"/>
    </row>
    <row r="1055" spans="2:20" x14ac:dyDescent="0.35">
      <c r="B1055" s="957"/>
      <c r="C1055" s="957"/>
      <c r="D1055" s="957"/>
      <c r="E1055" s="957"/>
      <c r="F1055" s="957"/>
      <c r="G1055" s="957"/>
      <c r="H1055" s="957"/>
      <c r="I1055" s="957"/>
      <c r="J1055" s="957"/>
      <c r="K1055" s="957"/>
      <c r="L1055" s="957"/>
      <c r="M1055" s="957"/>
      <c r="N1055" s="957"/>
      <c r="O1055" s="957"/>
      <c r="P1055" s="957"/>
      <c r="Q1055" s="957"/>
      <c r="R1055" s="957"/>
      <c r="S1055" s="957"/>
      <c r="T1055" s="957"/>
    </row>
    <row r="1056" spans="2:20" x14ac:dyDescent="0.35">
      <c r="B1056" s="957"/>
      <c r="C1056" s="957"/>
      <c r="D1056" s="957"/>
      <c r="E1056" s="957"/>
      <c r="F1056" s="957"/>
      <c r="G1056" s="957"/>
      <c r="H1056" s="957"/>
      <c r="I1056" s="957"/>
      <c r="J1056" s="957"/>
      <c r="K1056" s="957"/>
      <c r="L1056" s="957"/>
      <c r="M1056" s="957"/>
      <c r="N1056" s="957"/>
      <c r="O1056" s="957"/>
      <c r="P1056" s="957"/>
      <c r="Q1056" s="957"/>
      <c r="R1056" s="957"/>
      <c r="S1056" s="957"/>
      <c r="T1056" s="957"/>
    </row>
    <row r="1057" spans="2:20" x14ac:dyDescent="0.35">
      <c r="B1057" s="957"/>
      <c r="C1057" s="957"/>
      <c r="D1057" s="957"/>
      <c r="E1057" s="957"/>
      <c r="F1057" s="957"/>
      <c r="G1057" s="957"/>
      <c r="H1057" s="957"/>
      <c r="I1057" s="957"/>
      <c r="J1057" s="957"/>
      <c r="K1057" s="957"/>
      <c r="L1057" s="957"/>
      <c r="M1057" s="957"/>
      <c r="N1057" s="957"/>
      <c r="O1057" s="957"/>
      <c r="P1057" s="957"/>
      <c r="Q1057" s="957"/>
      <c r="R1057" s="957"/>
      <c r="S1057" s="957"/>
      <c r="T1057" s="957"/>
    </row>
    <row r="1058" spans="2:20" x14ac:dyDescent="0.35">
      <c r="B1058" s="957"/>
      <c r="C1058" s="957"/>
      <c r="D1058" s="957"/>
      <c r="E1058" s="957"/>
      <c r="F1058" s="957"/>
      <c r="G1058" s="957"/>
      <c r="H1058" s="957"/>
      <c r="I1058" s="957"/>
      <c r="J1058" s="957"/>
      <c r="K1058" s="957"/>
      <c r="L1058" s="957"/>
      <c r="M1058" s="957"/>
      <c r="N1058" s="957"/>
      <c r="O1058" s="957"/>
      <c r="P1058" s="957"/>
      <c r="Q1058" s="957"/>
      <c r="R1058" s="957"/>
      <c r="S1058" s="957"/>
      <c r="T1058" s="957"/>
    </row>
    <row r="1059" spans="2:20" x14ac:dyDescent="0.35">
      <c r="B1059" s="957"/>
      <c r="C1059" s="957"/>
      <c r="D1059" s="957"/>
      <c r="E1059" s="957"/>
      <c r="F1059" s="957"/>
      <c r="G1059" s="957"/>
      <c r="H1059" s="957"/>
      <c r="I1059" s="957"/>
      <c r="J1059" s="957"/>
      <c r="K1059" s="957"/>
      <c r="L1059" s="957"/>
      <c r="M1059" s="957"/>
      <c r="N1059" s="957"/>
      <c r="O1059" s="957"/>
      <c r="P1059" s="957"/>
      <c r="Q1059" s="957"/>
      <c r="R1059" s="957"/>
      <c r="S1059" s="957"/>
      <c r="T1059" s="957"/>
    </row>
    <row r="1060" spans="2:20" x14ac:dyDescent="0.35">
      <c r="B1060" s="957"/>
      <c r="C1060" s="957"/>
      <c r="D1060" s="957"/>
      <c r="E1060" s="957"/>
      <c r="F1060" s="957"/>
      <c r="G1060" s="957"/>
      <c r="H1060" s="957"/>
      <c r="I1060" s="957"/>
      <c r="J1060" s="957"/>
      <c r="K1060" s="957"/>
      <c r="L1060" s="957"/>
      <c r="M1060" s="957"/>
      <c r="N1060" s="957"/>
      <c r="O1060" s="957"/>
      <c r="P1060" s="957"/>
      <c r="Q1060" s="957"/>
      <c r="R1060" s="957"/>
      <c r="S1060" s="957"/>
      <c r="T1060" s="957"/>
    </row>
    <row r="1061" spans="2:20" x14ac:dyDescent="0.35">
      <c r="B1061" s="957"/>
      <c r="C1061" s="957"/>
      <c r="D1061" s="957"/>
      <c r="E1061" s="957"/>
      <c r="F1061" s="957"/>
      <c r="G1061" s="957"/>
      <c r="H1061" s="957"/>
      <c r="I1061" s="957"/>
      <c r="J1061" s="957"/>
      <c r="K1061" s="957"/>
      <c r="L1061" s="957"/>
      <c r="M1061" s="957"/>
      <c r="N1061" s="957"/>
      <c r="O1061" s="957"/>
      <c r="P1061" s="957"/>
      <c r="Q1061" s="957"/>
      <c r="R1061" s="957"/>
      <c r="S1061" s="957"/>
      <c r="T1061" s="957"/>
    </row>
    <row r="1062" spans="2:20" x14ac:dyDescent="0.35">
      <c r="B1062" s="957"/>
      <c r="C1062" s="957"/>
      <c r="D1062" s="957"/>
      <c r="E1062" s="957"/>
      <c r="F1062" s="957"/>
      <c r="G1062" s="957"/>
      <c r="H1062" s="957"/>
      <c r="I1062" s="957"/>
      <c r="J1062" s="957"/>
      <c r="K1062" s="957"/>
      <c r="L1062" s="957"/>
      <c r="M1062" s="957"/>
      <c r="N1062" s="957"/>
      <c r="O1062" s="957"/>
      <c r="P1062" s="957"/>
      <c r="Q1062" s="957"/>
      <c r="R1062" s="957"/>
      <c r="S1062" s="957"/>
      <c r="T1062" s="957"/>
    </row>
    <row r="1063" spans="2:20" x14ac:dyDescent="0.35">
      <c r="B1063" s="957"/>
      <c r="C1063" s="957"/>
      <c r="D1063" s="957"/>
      <c r="E1063" s="957"/>
      <c r="F1063" s="957"/>
      <c r="G1063" s="957"/>
      <c r="H1063" s="957"/>
      <c r="I1063" s="957"/>
      <c r="J1063" s="957"/>
      <c r="K1063" s="957"/>
      <c r="L1063" s="957"/>
      <c r="M1063" s="957"/>
      <c r="N1063" s="957"/>
      <c r="O1063" s="957"/>
      <c r="P1063" s="957"/>
      <c r="Q1063" s="957"/>
      <c r="R1063" s="957"/>
      <c r="S1063" s="957"/>
      <c r="T1063" s="957"/>
    </row>
    <row r="1064" spans="2:20" x14ac:dyDescent="0.35">
      <c r="B1064" s="957"/>
      <c r="C1064" s="957"/>
      <c r="D1064" s="957"/>
      <c r="E1064" s="957"/>
      <c r="F1064" s="957"/>
      <c r="G1064" s="957"/>
      <c r="H1064" s="957"/>
      <c r="I1064" s="957"/>
      <c r="J1064" s="957"/>
      <c r="K1064" s="957"/>
      <c r="L1064" s="957"/>
      <c r="M1064" s="957"/>
      <c r="N1064" s="957"/>
      <c r="O1064" s="957"/>
      <c r="P1064" s="957"/>
      <c r="Q1064" s="957"/>
      <c r="R1064" s="957"/>
      <c r="S1064" s="957"/>
      <c r="T1064" s="957"/>
    </row>
    <row r="1065" spans="2:20" x14ac:dyDescent="0.35">
      <c r="B1065" s="957"/>
      <c r="C1065" s="957"/>
      <c r="D1065" s="957"/>
      <c r="E1065" s="957"/>
      <c r="F1065" s="957"/>
      <c r="G1065" s="957"/>
      <c r="H1065" s="957"/>
      <c r="I1065" s="957"/>
      <c r="J1065" s="957"/>
      <c r="K1065" s="957"/>
      <c r="L1065" s="957"/>
      <c r="M1065" s="957"/>
      <c r="N1065" s="957"/>
      <c r="O1065" s="957"/>
      <c r="P1065" s="957"/>
      <c r="Q1065" s="957"/>
      <c r="R1065" s="957"/>
      <c r="S1065" s="957"/>
      <c r="T1065" s="957"/>
    </row>
    <row r="1066" spans="2:20" x14ac:dyDescent="0.35">
      <c r="B1066" s="957"/>
      <c r="C1066" s="957"/>
      <c r="D1066" s="957"/>
      <c r="E1066" s="957"/>
      <c r="F1066" s="957"/>
      <c r="G1066" s="957"/>
      <c r="H1066" s="957"/>
      <c r="I1066" s="957"/>
      <c r="J1066" s="957"/>
      <c r="K1066" s="957"/>
      <c r="L1066" s="957"/>
      <c r="M1066" s="957"/>
      <c r="N1066" s="957"/>
      <c r="O1066" s="957"/>
      <c r="P1066" s="957"/>
      <c r="Q1066" s="957"/>
      <c r="R1066" s="957"/>
      <c r="S1066" s="957"/>
      <c r="T1066" s="957"/>
    </row>
    <row r="1067" spans="2:20" x14ac:dyDescent="0.35">
      <c r="B1067" s="957"/>
      <c r="C1067" s="957"/>
      <c r="D1067" s="957"/>
      <c r="E1067" s="957"/>
      <c r="F1067" s="957"/>
      <c r="G1067" s="957"/>
      <c r="H1067" s="957"/>
      <c r="I1067" s="957"/>
      <c r="J1067" s="957"/>
      <c r="K1067" s="957"/>
      <c r="L1067" s="957"/>
      <c r="M1067" s="957"/>
      <c r="N1067" s="957"/>
      <c r="O1067" s="957"/>
      <c r="P1067" s="957"/>
      <c r="Q1067" s="957"/>
      <c r="R1067" s="957"/>
      <c r="S1067" s="957"/>
      <c r="T1067" s="957"/>
    </row>
    <row r="1068" spans="2:20" x14ac:dyDescent="0.35">
      <c r="B1068" s="957"/>
      <c r="C1068" s="957"/>
      <c r="D1068" s="957"/>
      <c r="E1068" s="957"/>
      <c r="F1068" s="957"/>
      <c r="G1068" s="957"/>
      <c r="H1068" s="957"/>
      <c r="I1068" s="957"/>
      <c r="J1068" s="957"/>
      <c r="K1068" s="957"/>
      <c r="L1068" s="957"/>
      <c r="M1068" s="957"/>
      <c r="N1068" s="957"/>
      <c r="O1068" s="957"/>
      <c r="P1068" s="957"/>
      <c r="Q1068" s="957"/>
      <c r="R1068" s="957"/>
      <c r="S1068" s="957"/>
      <c r="T1068" s="957"/>
    </row>
    <row r="1069" spans="2:20" x14ac:dyDescent="0.35">
      <c r="B1069" s="957"/>
      <c r="C1069" s="957"/>
      <c r="D1069" s="957"/>
      <c r="E1069" s="957"/>
      <c r="F1069" s="957"/>
      <c r="G1069" s="957"/>
      <c r="H1069" s="957"/>
      <c r="I1069" s="957"/>
      <c r="J1069" s="957"/>
      <c r="K1069" s="957"/>
      <c r="L1069" s="957"/>
      <c r="M1069" s="957"/>
      <c r="N1069" s="957"/>
      <c r="O1069" s="957"/>
      <c r="P1069" s="957"/>
      <c r="Q1069" s="957"/>
      <c r="R1069" s="957"/>
      <c r="S1069" s="957"/>
      <c r="T1069" s="957"/>
    </row>
    <row r="1070" spans="2:20" x14ac:dyDescent="0.35">
      <c r="B1070" s="957"/>
      <c r="C1070" s="957"/>
      <c r="D1070" s="957"/>
      <c r="E1070" s="957"/>
      <c r="F1070" s="957"/>
      <c r="G1070" s="957"/>
      <c r="H1070" s="957"/>
      <c r="I1070" s="957"/>
      <c r="J1070" s="957"/>
      <c r="K1070" s="957"/>
      <c r="L1070" s="957"/>
      <c r="M1070" s="957"/>
      <c r="N1070" s="957"/>
      <c r="O1070" s="957"/>
      <c r="P1070" s="957"/>
      <c r="Q1070" s="957"/>
      <c r="R1070" s="957"/>
      <c r="S1070" s="957"/>
      <c r="T1070" s="957"/>
    </row>
    <row r="1071" spans="2:20" x14ac:dyDescent="0.35">
      <c r="B1071" s="957"/>
      <c r="C1071" s="957"/>
      <c r="D1071" s="957"/>
      <c r="E1071" s="957"/>
      <c r="F1071" s="957"/>
      <c r="G1071" s="957"/>
      <c r="H1071" s="957"/>
      <c r="I1071" s="957"/>
      <c r="J1071" s="957"/>
      <c r="K1071" s="957"/>
      <c r="L1071" s="957"/>
      <c r="M1071" s="957"/>
      <c r="N1071" s="957"/>
      <c r="O1071" s="957"/>
      <c r="P1071" s="957"/>
      <c r="Q1071" s="957"/>
      <c r="R1071" s="957"/>
      <c r="S1071" s="957"/>
      <c r="T1071" s="957"/>
    </row>
    <row r="1072" spans="2:20" x14ac:dyDescent="0.35">
      <c r="B1072" s="957"/>
      <c r="C1072" s="957"/>
      <c r="D1072" s="957"/>
      <c r="E1072" s="957"/>
      <c r="F1072" s="957"/>
      <c r="G1072" s="957"/>
      <c r="H1072" s="957"/>
      <c r="I1072" s="957"/>
      <c r="J1072" s="957"/>
      <c r="K1072" s="957"/>
      <c r="L1072" s="957"/>
      <c r="M1072" s="957"/>
      <c r="N1072" s="957"/>
      <c r="O1072" s="957"/>
      <c r="P1072" s="957"/>
      <c r="Q1072" s="957"/>
      <c r="R1072" s="957"/>
      <c r="S1072" s="957"/>
      <c r="T1072" s="957"/>
    </row>
    <row r="1073" spans="2:20" x14ac:dyDescent="0.35">
      <c r="B1073" s="957"/>
      <c r="C1073" s="957"/>
      <c r="D1073" s="957"/>
      <c r="E1073" s="957"/>
      <c r="F1073" s="957"/>
      <c r="G1073" s="957"/>
      <c r="H1073" s="957"/>
      <c r="I1073" s="957"/>
      <c r="J1073" s="957"/>
      <c r="K1073" s="957"/>
      <c r="L1073" s="957"/>
      <c r="M1073" s="957"/>
      <c r="N1073" s="957"/>
      <c r="O1073" s="957"/>
      <c r="P1073" s="957"/>
      <c r="Q1073" s="957"/>
      <c r="R1073" s="957"/>
      <c r="S1073" s="957"/>
      <c r="T1073" s="957"/>
    </row>
    <row r="1074" spans="2:20" x14ac:dyDescent="0.35">
      <c r="B1074" s="957"/>
      <c r="C1074" s="957"/>
      <c r="D1074" s="957"/>
      <c r="E1074" s="957"/>
      <c r="F1074" s="957"/>
      <c r="G1074" s="957"/>
      <c r="H1074" s="957"/>
      <c r="I1074" s="957"/>
      <c r="J1074" s="957"/>
      <c r="K1074" s="957"/>
      <c r="L1074" s="957"/>
      <c r="M1074" s="957"/>
      <c r="N1074" s="957"/>
      <c r="O1074" s="957"/>
      <c r="P1074" s="957"/>
      <c r="Q1074" s="957"/>
      <c r="R1074" s="957"/>
      <c r="S1074" s="957"/>
      <c r="T1074" s="957"/>
    </row>
    <row r="1075" spans="2:20" x14ac:dyDescent="0.35">
      <c r="B1075" s="957"/>
      <c r="C1075" s="957"/>
      <c r="D1075" s="957"/>
      <c r="E1075" s="957"/>
      <c r="F1075" s="957"/>
      <c r="G1075" s="957"/>
      <c r="H1075" s="957"/>
      <c r="I1075" s="957"/>
      <c r="J1075" s="957"/>
      <c r="K1075" s="957"/>
      <c r="L1075" s="957"/>
      <c r="M1075" s="957"/>
      <c r="N1075" s="957"/>
      <c r="O1075" s="957"/>
      <c r="P1075" s="957"/>
      <c r="Q1075" s="957"/>
      <c r="R1075" s="957"/>
      <c r="S1075" s="957"/>
      <c r="T1075" s="957"/>
    </row>
    <row r="1076" spans="2:20" x14ac:dyDescent="0.35">
      <c r="B1076" s="957"/>
      <c r="C1076" s="957"/>
      <c r="D1076" s="957"/>
      <c r="E1076" s="957"/>
      <c r="F1076" s="957"/>
      <c r="G1076" s="957"/>
      <c r="H1076" s="957"/>
      <c r="I1076" s="957"/>
      <c r="J1076" s="957"/>
      <c r="K1076" s="957"/>
      <c r="L1076" s="957"/>
      <c r="M1076" s="957"/>
      <c r="N1076" s="957"/>
      <c r="O1076" s="957"/>
      <c r="P1076" s="957"/>
      <c r="Q1076" s="957"/>
      <c r="R1076" s="957"/>
      <c r="S1076" s="957"/>
      <c r="T1076" s="957"/>
    </row>
    <row r="1077" spans="2:20" x14ac:dyDescent="0.35">
      <c r="B1077" s="957"/>
      <c r="C1077" s="957"/>
      <c r="D1077" s="957"/>
      <c r="E1077" s="957"/>
      <c r="F1077" s="957"/>
      <c r="G1077" s="957"/>
      <c r="H1077" s="957"/>
      <c r="I1077" s="957"/>
      <c r="J1077" s="957"/>
      <c r="K1077" s="957"/>
      <c r="L1077" s="957"/>
      <c r="M1077" s="957"/>
      <c r="N1077" s="957"/>
      <c r="O1077" s="957"/>
      <c r="P1077" s="957"/>
      <c r="Q1077" s="957"/>
      <c r="R1077" s="957"/>
      <c r="S1077" s="957"/>
      <c r="T1077" s="957"/>
    </row>
    <row r="1078" spans="2:20" x14ac:dyDescent="0.35">
      <c r="B1078" s="957"/>
      <c r="C1078" s="957"/>
      <c r="D1078" s="957"/>
      <c r="E1078" s="957"/>
      <c r="F1078" s="957"/>
      <c r="G1078" s="957"/>
      <c r="H1078" s="957"/>
      <c r="I1078" s="957"/>
      <c r="J1078" s="957"/>
      <c r="K1078" s="957"/>
      <c r="L1078" s="957"/>
      <c r="M1078" s="957"/>
      <c r="N1078" s="957"/>
      <c r="O1078" s="957"/>
      <c r="P1078" s="957"/>
      <c r="Q1078" s="957"/>
      <c r="R1078" s="957"/>
      <c r="S1078" s="957"/>
      <c r="T1078" s="957"/>
    </row>
    <row r="1079" spans="2:20" x14ac:dyDescent="0.35">
      <c r="B1079" s="957"/>
      <c r="C1079" s="957"/>
      <c r="D1079" s="957"/>
      <c r="E1079" s="957"/>
      <c r="F1079" s="957"/>
      <c r="G1079" s="957"/>
      <c r="H1079" s="957"/>
      <c r="I1079" s="957"/>
      <c r="J1079" s="957"/>
      <c r="K1079" s="957"/>
      <c r="L1079" s="957"/>
      <c r="M1079" s="957"/>
      <c r="N1079" s="957"/>
      <c r="O1079" s="957"/>
      <c r="P1079" s="957"/>
      <c r="Q1079" s="957"/>
      <c r="R1079" s="957"/>
      <c r="S1079" s="957"/>
      <c r="T1079" s="957"/>
    </row>
    <row r="1080" spans="2:20" x14ac:dyDescent="0.35">
      <c r="B1080" s="957"/>
      <c r="C1080" s="957"/>
      <c r="D1080" s="957"/>
      <c r="E1080" s="957"/>
      <c r="F1080" s="957"/>
      <c r="G1080" s="957"/>
      <c r="H1080" s="957"/>
      <c r="I1080" s="957"/>
      <c r="J1080" s="957"/>
      <c r="K1080" s="957"/>
      <c r="L1080" s="957"/>
      <c r="M1080" s="957"/>
      <c r="N1080" s="957"/>
      <c r="O1080" s="957"/>
      <c r="P1080" s="957"/>
      <c r="Q1080" s="957"/>
      <c r="R1080" s="957"/>
      <c r="S1080" s="957"/>
      <c r="T1080" s="957"/>
    </row>
    <row r="1081" spans="2:20" x14ac:dyDescent="0.35">
      <c r="B1081" s="957"/>
      <c r="C1081" s="957"/>
      <c r="D1081" s="957"/>
      <c r="E1081" s="957"/>
      <c r="F1081" s="957"/>
      <c r="G1081" s="957"/>
      <c r="H1081" s="957"/>
      <c r="I1081" s="957"/>
      <c r="J1081" s="957"/>
      <c r="K1081" s="957"/>
      <c r="L1081" s="957"/>
      <c r="M1081" s="957"/>
      <c r="N1081" s="957"/>
      <c r="O1081" s="957"/>
      <c r="P1081" s="957"/>
      <c r="Q1081" s="957"/>
      <c r="R1081" s="957"/>
      <c r="S1081" s="957"/>
      <c r="T1081" s="957"/>
    </row>
    <row r="1082" spans="2:20" x14ac:dyDescent="0.35">
      <c r="B1082" s="957"/>
      <c r="C1082" s="957"/>
      <c r="D1082" s="957"/>
      <c r="E1082" s="957"/>
      <c r="F1082" s="957"/>
      <c r="G1082" s="957"/>
      <c r="H1082" s="957"/>
      <c r="I1082" s="957"/>
      <c r="J1082" s="957"/>
      <c r="K1082" s="957"/>
      <c r="L1082" s="957"/>
      <c r="M1082" s="957"/>
      <c r="N1082" s="957"/>
      <c r="O1082" s="957"/>
      <c r="P1082" s="957"/>
      <c r="Q1082" s="957"/>
      <c r="R1082" s="957"/>
      <c r="S1082" s="957"/>
      <c r="T1082" s="957"/>
    </row>
    <row r="1083" spans="2:20" x14ac:dyDescent="0.35">
      <c r="B1083" s="957"/>
      <c r="C1083" s="957"/>
      <c r="D1083" s="957"/>
      <c r="E1083" s="957"/>
      <c r="F1083" s="957"/>
      <c r="G1083" s="957"/>
      <c r="H1083" s="957"/>
      <c r="I1083" s="957"/>
      <c r="J1083" s="957"/>
      <c r="K1083" s="957"/>
      <c r="L1083" s="957"/>
      <c r="M1083" s="957"/>
      <c r="N1083" s="957"/>
      <c r="O1083" s="957"/>
      <c r="P1083" s="957"/>
      <c r="Q1083" s="957"/>
      <c r="R1083" s="957"/>
      <c r="S1083" s="957"/>
      <c r="T1083" s="957"/>
    </row>
    <row r="1084" spans="2:20" x14ac:dyDescent="0.35">
      <c r="B1084" s="957"/>
      <c r="C1084" s="957"/>
      <c r="D1084" s="957"/>
      <c r="E1084" s="957"/>
      <c r="F1084" s="957"/>
      <c r="G1084" s="957"/>
      <c r="H1084" s="957"/>
      <c r="I1084" s="957"/>
      <c r="J1084" s="957"/>
      <c r="K1084" s="957"/>
      <c r="L1084" s="957"/>
      <c r="M1084" s="957"/>
      <c r="N1084" s="957"/>
      <c r="O1084" s="957"/>
      <c r="P1084" s="957"/>
      <c r="Q1084" s="957"/>
      <c r="R1084" s="957"/>
      <c r="S1084" s="957"/>
      <c r="T1084" s="957"/>
    </row>
    <row r="1085" spans="2:20" x14ac:dyDescent="0.35">
      <c r="B1085" s="957"/>
      <c r="C1085" s="957"/>
      <c r="D1085" s="957"/>
      <c r="E1085" s="957"/>
      <c r="F1085" s="957"/>
      <c r="G1085" s="957"/>
      <c r="H1085" s="957"/>
      <c r="I1085" s="957"/>
      <c r="J1085" s="957"/>
      <c r="K1085" s="957"/>
      <c r="L1085" s="957"/>
      <c r="M1085" s="957"/>
      <c r="N1085" s="957"/>
      <c r="O1085" s="957"/>
      <c r="P1085" s="957"/>
      <c r="Q1085" s="957"/>
      <c r="R1085" s="957"/>
      <c r="S1085" s="957"/>
      <c r="T1085" s="957"/>
    </row>
    <row r="1086" spans="2:20" x14ac:dyDescent="0.35">
      <c r="B1086" s="957"/>
      <c r="C1086" s="957"/>
      <c r="D1086" s="957"/>
      <c r="E1086" s="957"/>
      <c r="F1086" s="957"/>
      <c r="G1086" s="957"/>
      <c r="H1086" s="957"/>
      <c r="I1086" s="957"/>
      <c r="J1086" s="957"/>
      <c r="K1086" s="957"/>
      <c r="L1086" s="957"/>
      <c r="M1086" s="957"/>
      <c r="N1086" s="957"/>
      <c r="O1086" s="957"/>
      <c r="P1086" s="957"/>
      <c r="Q1086" s="957"/>
      <c r="R1086" s="957"/>
      <c r="S1086" s="957"/>
      <c r="T1086" s="957"/>
    </row>
    <row r="1087" spans="2:20" x14ac:dyDescent="0.35">
      <c r="B1087" s="957"/>
      <c r="C1087" s="957"/>
      <c r="D1087" s="957"/>
      <c r="E1087" s="957"/>
      <c r="F1087" s="957"/>
      <c r="G1087" s="957"/>
      <c r="H1087" s="957"/>
      <c r="I1087" s="957"/>
      <c r="J1087" s="957"/>
      <c r="K1087" s="957"/>
      <c r="L1087" s="957"/>
      <c r="M1087" s="957"/>
      <c r="N1087" s="957"/>
      <c r="O1087" s="957"/>
      <c r="P1087" s="957"/>
      <c r="Q1087" s="957"/>
      <c r="R1087" s="957"/>
      <c r="S1087" s="957"/>
      <c r="T1087" s="957"/>
    </row>
    <row r="1088" spans="2:20" x14ac:dyDescent="0.35">
      <c r="B1088" s="957"/>
      <c r="C1088" s="957"/>
      <c r="D1088" s="957"/>
      <c r="E1088" s="957"/>
      <c r="F1088" s="957"/>
      <c r="G1088" s="957"/>
      <c r="H1088" s="957"/>
      <c r="I1088" s="957"/>
      <c r="J1088" s="957"/>
      <c r="K1088" s="957"/>
      <c r="L1088" s="957"/>
      <c r="M1088" s="957"/>
      <c r="N1088" s="957"/>
      <c r="O1088" s="957"/>
      <c r="P1088" s="957"/>
      <c r="Q1088" s="957"/>
      <c r="R1088" s="957"/>
      <c r="S1088" s="957"/>
      <c r="T1088" s="957"/>
    </row>
    <row r="1089" spans="2:20" x14ac:dyDescent="0.35">
      <c r="B1089" s="957"/>
      <c r="C1089" s="957"/>
      <c r="D1089" s="957"/>
      <c r="E1089" s="957"/>
      <c r="F1089" s="957"/>
      <c r="G1089" s="957"/>
      <c r="H1089" s="957"/>
      <c r="I1089" s="957"/>
      <c r="J1089" s="957"/>
      <c r="K1089" s="957"/>
      <c r="L1089" s="957"/>
      <c r="M1089" s="957"/>
      <c r="N1089" s="957"/>
      <c r="O1089" s="957"/>
      <c r="P1089" s="957"/>
      <c r="Q1089" s="957"/>
      <c r="R1089" s="957"/>
      <c r="S1089" s="957"/>
      <c r="T1089" s="957"/>
    </row>
    <row r="1090" spans="2:20" x14ac:dyDescent="0.35">
      <c r="B1090" s="957"/>
      <c r="C1090" s="957"/>
      <c r="D1090" s="957"/>
      <c r="E1090" s="957"/>
      <c r="F1090" s="957"/>
      <c r="G1090" s="957"/>
      <c r="H1090" s="957"/>
      <c r="I1090" s="957"/>
      <c r="J1090" s="957"/>
      <c r="K1090" s="957"/>
      <c r="L1090" s="957"/>
      <c r="M1090" s="957"/>
      <c r="N1090" s="957"/>
      <c r="O1090" s="957"/>
      <c r="P1090" s="957"/>
      <c r="Q1090" s="957"/>
      <c r="R1090" s="957"/>
      <c r="S1090" s="957"/>
      <c r="T1090" s="957"/>
    </row>
    <row r="1091" spans="2:20" x14ac:dyDescent="0.35">
      <c r="B1091" s="957"/>
      <c r="C1091" s="957"/>
      <c r="D1091" s="957"/>
      <c r="E1091" s="957"/>
      <c r="F1091" s="957"/>
      <c r="G1091" s="957"/>
      <c r="H1091" s="957"/>
      <c r="I1091" s="957"/>
      <c r="J1091" s="957"/>
      <c r="K1091" s="957"/>
      <c r="L1091" s="957"/>
      <c r="M1091" s="957"/>
      <c r="N1091" s="957"/>
      <c r="O1091" s="957"/>
      <c r="P1091" s="957"/>
      <c r="Q1091" s="957"/>
      <c r="R1091" s="957"/>
      <c r="S1091" s="957"/>
      <c r="T1091" s="957"/>
    </row>
    <row r="1092" spans="2:20" x14ac:dyDescent="0.35">
      <c r="B1092" s="957"/>
      <c r="C1092" s="957"/>
      <c r="D1092" s="957"/>
      <c r="E1092" s="957"/>
      <c r="F1092" s="957"/>
      <c r="G1092" s="957"/>
      <c r="H1092" s="957"/>
      <c r="I1092" s="957"/>
      <c r="J1092" s="957"/>
      <c r="K1092" s="957"/>
      <c r="L1092" s="957"/>
      <c r="M1092" s="957"/>
      <c r="N1092" s="957"/>
      <c r="O1092" s="957"/>
      <c r="P1092" s="957"/>
      <c r="Q1092" s="957"/>
      <c r="R1092" s="957"/>
      <c r="S1092" s="957"/>
      <c r="T1092" s="957"/>
    </row>
    <row r="1093" spans="2:20" x14ac:dyDescent="0.35">
      <c r="B1093" s="957"/>
      <c r="C1093" s="957"/>
      <c r="D1093" s="957"/>
      <c r="E1093" s="957"/>
      <c r="F1093" s="957"/>
      <c r="G1093" s="957"/>
      <c r="H1093" s="957"/>
      <c r="I1093" s="957"/>
      <c r="J1093" s="957"/>
      <c r="K1093" s="957"/>
      <c r="L1093" s="957"/>
      <c r="M1093" s="957"/>
      <c r="N1093" s="957"/>
      <c r="O1093" s="957"/>
      <c r="P1093" s="957"/>
      <c r="Q1093" s="957"/>
      <c r="R1093" s="957"/>
      <c r="S1093" s="957"/>
      <c r="T1093" s="957"/>
    </row>
    <row r="1094" spans="2:20" x14ac:dyDescent="0.35">
      <c r="B1094" s="957"/>
      <c r="C1094" s="957"/>
      <c r="D1094" s="957"/>
      <c r="E1094" s="957"/>
      <c r="F1094" s="957"/>
      <c r="G1094" s="957"/>
      <c r="H1094" s="957"/>
      <c r="I1094" s="957"/>
      <c r="J1094" s="957"/>
      <c r="K1094" s="957"/>
      <c r="L1094" s="957"/>
      <c r="M1094" s="957"/>
      <c r="N1094" s="957"/>
      <c r="O1094" s="957"/>
      <c r="P1094" s="957"/>
      <c r="Q1094" s="957"/>
      <c r="R1094" s="957"/>
      <c r="S1094" s="957"/>
      <c r="T1094" s="957"/>
    </row>
    <row r="1095" spans="2:20" x14ac:dyDescent="0.35">
      <c r="B1095" s="957"/>
      <c r="C1095" s="957"/>
      <c r="D1095" s="957"/>
      <c r="E1095" s="957"/>
      <c r="F1095" s="957"/>
      <c r="G1095" s="957"/>
      <c r="H1095" s="957"/>
      <c r="I1095" s="957"/>
      <c r="J1095" s="957"/>
      <c r="K1095" s="957"/>
      <c r="L1095" s="957"/>
      <c r="M1095" s="957"/>
      <c r="N1095" s="957"/>
      <c r="O1095" s="957"/>
      <c r="P1095" s="957"/>
      <c r="Q1095" s="957"/>
      <c r="R1095" s="957"/>
      <c r="S1095" s="957"/>
      <c r="T1095" s="957"/>
    </row>
    <row r="1096" spans="2:20" x14ac:dyDescent="0.35">
      <c r="B1096" s="957"/>
      <c r="C1096" s="957"/>
      <c r="D1096" s="957"/>
      <c r="E1096" s="957"/>
      <c r="F1096" s="957"/>
      <c r="G1096" s="957"/>
      <c r="H1096" s="957"/>
      <c r="I1096" s="957"/>
      <c r="J1096" s="957"/>
      <c r="K1096" s="957"/>
      <c r="L1096" s="957"/>
      <c r="M1096" s="957"/>
      <c r="N1096" s="957"/>
      <c r="O1096" s="957"/>
      <c r="P1096" s="957"/>
      <c r="Q1096" s="957"/>
      <c r="R1096" s="957"/>
      <c r="S1096" s="957"/>
      <c r="T1096" s="957"/>
    </row>
    <row r="1097" spans="2:20" x14ac:dyDescent="0.35">
      <c r="B1097" s="957"/>
      <c r="C1097" s="957"/>
      <c r="D1097" s="957"/>
      <c r="E1097" s="957"/>
      <c r="F1097" s="957"/>
      <c r="G1097" s="957"/>
      <c r="H1097" s="957"/>
      <c r="I1097" s="957"/>
      <c r="J1097" s="957"/>
      <c r="K1097" s="957"/>
      <c r="L1097" s="957"/>
      <c r="M1097" s="957"/>
      <c r="N1097" s="957"/>
      <c r="O1097" s="957"/>
      <c r="P1097" s="957"/>
      <c r="Q1097" s="957"/>
      <c r="R1097" s="957"/>
      <c r="S1097" s="957"/>
      <c r="T1097" s="957"/>
    </row>
    <row r="1098" spans="2:20" x14ac:dyDescent="0.35">
      <c r="B1098" s="957"/>
      <c r="C1098" s="957"/>
      <c r="D1098" s="957"/>
      <c r="E1098" s="957"/>
      <c r="F1098" s="957"/>
      <c r="G1098" s="957"/>
      <c r="H1098" s="957"/>
      <c r="I1098" s="957"/>
      <c r="J1098" s="957"/>
      <c r="K1098" s="957"/>
      <c r="L1098" s="957"/>
      <c r="M1098" s="957"/>
      <c r="N1098" s="957"/>
      <c r="O1098" s="957"/>
      <c r="P1098" s="957"/>
      <c r="Q1098" s="957"/>
      <c r="R1098" s="957"/>
      <c r="S1098" s="957"/>
      <c r="T1098" s="957"/>
    </row>
    <row r="1099" spans="2:20" x14ac:dyDescent="0.35">
      <c r="B1099" s="957"/>
      <c r="C1099" s="957"/>
      <c r="D1099" s="957"/>
      <c r="E1099" s="957"/>
      <c r="F1099" s="957"/>
      <c r="G1099" s="957"/>
      <c r="H1099" s="957"/>
      <c r="I1099" s="957"/>
      <c r="J1099" s="957"/>
      <c r="K1099" s="957"/>
      <c r="L1099" s="957"/>
      <c r="M1099" s="957"/>
      <c r="N1099" s="957"/>
      <c r="O1099" s="957"/>
      <c r="P1099" s="957"/>
      <c r="Q1099" s="957"/>
      <c r="R1099" s="957"/>
      <c r="S1099" s="957"/>
      <c r="T1099" s="957"/>
    </row>
    <row r="1100" spans="2:20" x14ac:dyDescent="0.35">
      <c r="B1100" s="957"/>
      <c r="C1100" s="957"/>
      <c r="D1100" s="957"/>
      <c r="E1100" s="957"/>
      <c r="F1100" s="957"/>
      <c r="G1100" s="957"/>
      <c r="H1100" s="957"/>
      <c r="I1100" s="957"/>
      <c r="J1100" s="957"/>
      <c r="K1100" s="957"/>
      <c r="L1100" s="957"/>
      <c r="M1100" s="957"/>
      <c r="N1100" s="957"/>
      <c r="O1100" s="957"/>
      <c r="P1100" s="957"/>
      <c r="Q1100" s="957"/>
      <c r="R1100" s="957"/>
      <c r="S1100" s="957"/>
      <c r="T1100" s="957"/>
    </row>
    <row r="1101" spans="2:20" x14ac:dyDescent="0.35">
      <c r="B1101" s="957"/>
      <c r="C1101" s="957"/>
      <c r="D1101" s="957"/>
      <c r="E1101" s="957"/>
      <c r="F1101" s="957"/>
      <c r="G1101" s="957"/>
      <c r="H1101" s="957"/>
      <c r="I1101" s="957"/>
      <c r="J1101" s="957"/>
      <c r="K1101" s="957"/>
      <c r="L1101" s="957"/>
      <c r="M1101" s="957"/>
      <c r="N1101" s="957"/>
      <c r="O1101" s="957"/>
      <c r="P1101" s="957"/>
      <c r="Q1101" s="957"/>
      <c r="R1101" s="957"/>
      <c r="S1101" s="957"/>
      <c r="T1101" s="957"/>
    </row>
    <row r="1102" spans="2:20" x14ac:dyDescent="0.35">
      <c r="B1102" s="957"/>
      <c r="C1102" s="957"/>
      <c r="D1102" s="957"/>
      <c r="E1102" s="957"/>
      <c r="F1102" s="957"/>
      <c r="G1102" s="957"/>
      <c r="H1102" s="957"/>
      <c r="I1102" s="957"/>
      <c r="J1102" s="957"/>
      <c r="K1102" s="957"/>
      <c r="L1102" s="957"/>
      <c r="M1102" s="957"/>
      <c r="N1102" s="957"/>
      <c r="O1102" s="957"/>
      <c r="P1102" s="957"/>
      <c r="Q1102" s="957"/>
      <c r="R1102" s="957"/>
      <c r="S1102" s="957"/>
      <c r="T1102" s="957"/>
    </row>
    <row r="1103" spans="2:20" x14ac:dyDescent="0.35">
      <c r="B1103" s="957"/>
      <c r="C1103" s="957"/>
      <c r="D1103" s="957"/>
      <c r="E1103" s="957"/>
      <c r="F1103" s="957"/>
      <c r="G1103" s="957"/>
      <c r="H1103" s="957"/>
      <c r="I1103" s="957"/>
      <c r="J1103" s="957"/>
      <c r="K1103" s="957"/>
      <c r="L1103" s="957"/>
      <c r="M1103" s="957"/>
      <c r="N1103" s="957"/>
      <c r="O1103" s="957"/>
      <c r="P1103" s="957"/>
      <c r="Q1103" s="957"/>
      <c r="R1103" s="957"/>
      <c r="S1103" s="957"/>
      <c r="T1103" s="957"/>
    </row>
    <row r="1104" spans="2:20" x14ac:dyDescent="0.35">
      <c r="B1104" s="957"/>
      <c r="C1104" s="957"/>
      <c r="D1104" s="957"/>
      <c r="E1104" s="957"/>
      <c r="F1104" s="957"/>
      <c r="G1104" s="957"/>
      <c r="H1104" s="957"/>
      <c r="I1104" s="957"/>
      <c r="J1104" s="957"/>
      <c r="K1104" s="957"/>
      <c r="L1104" s="957"/>
      <c r="M1104" s="957"/>
      <c r="N1104" s="957"/>
      <c r="O1104" s="957"/>
      <c r="P1104" s="957"/>
      <c r="Q1104" s="957"/>
      <c r="R1104" s="957"/>
      <c r="S1104" s="957"/>
      <c r="T1104" s="957"/>
    </row>
    <row r="1105" spans="2:20" x14ac:dyDescent="0.35">
      <c r="B1105" s="957"/>
      <c r="C1105" s="957"/>
      <c r="D1105" s="957"/>
      <c r="E1105" s="957"/>
      <c r="F1105" s="957"/>
      <c r="G1105" s="957"/>
      <c r="H1105" s="957"/>
      <c r="I1105" s="957"/>
      <c r="J1105" s="957"/>
      <c r="K1105" s="957"/>
      <c r="L1105" s="957"/>
      <c r="M1105" s="957"/>
      <c r="N1105" s="957"/>
      <c r="O1105" s="957"/>
      <c r="P1105" s="957"/>
      <c r="Q1105" s="957"/>
      <c r="R1105" s="957"/>
      <c r="S1105" s="957"/>
      <c r="T1105" s="957"/>
    </row>
    <row r="1106" spans="2:20" x14ac:dyDescent="0.35">
      <c r="B1106" s="957"/>
      <c r="C1106" s="957"/>
      <c r="D1106" s="957"/>
      <c r="E1106" s="957"/>
      <c r="F1106" s="957"/>
      <c r="G1106" s="957"/>
      <c r="H1106" s="957"/>
      <c r="I1106" s="957"/>
      <c r="J1106" s="957"/>
      <c r="K1106" s="957"/>
      <c r="L1106" s="957"/>
      <c r="M1106" s="957"/>
      <c r="N1106" s="957"/>
      <c r="O1106" s="957"/>
      <c r="P1106" s="957"/>
      <c r="Q1106" s="957"/>
      <c r="R1106" s="957"/>
      <c r="S1106" s="957"/>
      <c r="T1106" s="957"/>
    </row>
    <row r="1107" spans="2:20" x14ac:dyDescent="0.35">
      <c r="B1107" s="957"/>
      <c r="C1107" s="957"/>
      <c r="D1107" s="957"/>
      <c r="E1107" s="957"/>
      <c r="F1107" s="957"/>
      <c r="G1107" s="957"/>
      <c r="H1107" s="957"/>
      <c r="I1107" s="957"/>
      <c r="J1107" s="957"/>
      <c r="K1107" s="957"/>
      <c r="L1107" s="957"/>
      <c r="M1107" s="957"/>
      <c r="N1107" s="957"/>
      <c r="O1107" s="957"/>
      <c r="P1107" s="957"/>
      <c r="Q1107" s="957"/>
      <c r="R1107" s="957"/>
      <c r="S1107" s="957"/>
      <c r="T1107" s="957"/>
    </row>
    <row r="1108" spans="2:20" x14ac:dyDescent="0.35">
      <c r="B1108" s="957"/>
      <c r="C1108" s="957"/>
      <c r="D1108" s="957"/>
      <c r="E1108" s="957"/>
      <c r="F1108" s="957"/>
      <c r="G1108" s="957"/>
      <c r="H1108" s="957"/>
      <c r="I1108" s="957"/>
      <c r="J1108" s="957"/>
      <c r="K1108" s="957"/>
      <c r="L1108" s="957"/>
      <c r="M1108" s="957"/>
      <c r="N1108" s="957"/>
      <c r="O1108" s="957"/>
      <c r="P1108" s="957"/>
      <c r="Q1108" s="957"/>
      <c r="R1108" s="957"/>
      <c r="S1108" s="957"/>
      <c r="T1108" s="957"/>
    </row>
    <row r="1109" spans="2:20" x14ac:dyDescent="0.35">
      <c r="B1109" s="957"/>
      <c r="C1109" s="957"/>
      <c r="D1109" s="957"/>
      <c r="E1109" s="957"/>
      <c r="F1109" s="957"/>
      <c r="G1109" s="957"/>
      <c r="H1109" s="957"/>
      <c r="I1109" s="957"/>
      <c r="J1109" s="957"/>
      <c r="K1109" s="957"/>
      <c r="L1109" s="957"/>
      <c r="M1109" s="957"/>
      <c r="N1109" s="957"/>
      <c r="O1109" s="957"/>
      <c r="P1109" s="957"/>
      <c r="Q1109" s="957"/>
      <c r="R1109" s="957"/>
      <c r="S1109" s="957"/>
      <c r="T1109" s="957"/>
    </row>
    <row r="1110" spans="2:20" x14ac:dyDescent="0.35">
      <c r="B1110" s="957"/>
      <c r="C1110" s="957"/>
      <c r="D1110" s="957"/>
      <c r="E1110" s="957"/>
      <c r="F1110" s="957"/>
      <c r="G1110" s="957"/>
      <c r="H1110" s="957"/>
      <c r="I1110" s="957"/>
      <c r="J1110" s="957"/>
      <c r="K1110" s="957"/>
      <c r="L1110" s="957"/>
      <c r="M1110" s="957"/>
      <c r="N1110" s="957"/>
      <c r="O1110" s="957"/>
      <c r="P1110" s="957"/>
      <c r="Q1110" s="957"/>
      <c r="R1110" s="957"/>
      <c r="S1110" s="957"/>
      <c r="T1110" s="957"/>
    </row>
    <row r="1111" spans="2:20" x14ac:dyDescent="0.35">
      <c r="B1111" s="957"/>
      <c r="C1111" s="957"/>
      <c r="D1111" s="957"/>
      <c r="E1111" s="957"/>
      <c r="F1111" s="957"/>
      <c r="G1111" s="957"/>
      <c r="H1111" s="957"/>
      <c r="I1111" s="957"/>
      <c r="J1111" s="957"/>
      <c r="K1111" s="957"/>
      <c r="L1111" s="957"/>
      <c r="M1111" s="957"/>
      <c r="N1111" s="957"/>
      <c r="O1111" s="957"/>
      <c r="P1111" s="957"/>
      <c r="Q1111" s="957"/>
      <c r="R1111" s="957"/>
      <c r="S1111" s="957"/>
      <c r="T1111" s="957"/>
    </row>
    <row r="1112" spans="2:20" x14ac:dyDescent="0.35">
      <c r="B1112" s="957"/>
      <c r="C1112" s="957"/>
      <c r="D1112" s="957"/>
      <c r="E1112" s="957"/>
      <c r="F1112" s="957"/>
      <c r="G1112" s="957"/>
      <c r="H1112" s="957"/>
      <c r="I1112" s="957"/>
      <c r="J1112" s="957"/>
      <c r="K1112" s="957"/>
      <c r="L1112" s="957"/>
      <c r="M1112" s="957"/>
      <c r="N1112" s="957"/>
      <c r="O1112" s="957"/>
      <c r="P1112" s="957"/>
      <c r="Q1112" s="957"/>
      <c r="R1112" s="957"/>
      <c r="S1112" s="957"/>
      <c r="T1112" s="957"/>
    </row>
    <row r="1113" spans="2:20" x14ac:dyDescent="0.35">
      <c r="B1113" s="957"/>
      <c r="C1113" s="957"/>
      <c r="D1113" s="957"/>
      <c r="E1113" s="957"/>
      <c r="F1113" s="957"/>
      <c r="G1113" s="957"/>
      <c r="H1113" s="957"/>
      <c r="I1113" s="957"/>
      <c r="J1113" s="957"/>
      <c r="K1113" s="957"/>
      <c r="L1113" s="957"/>
      <c r="M1113" s="957"/>
      <c r="N1113" s="957"/>
      <c r="O1113" s="957"/>
      <c r="P1113" s="957"/>
      <c r="Q1113" s="957"/>
      <c r="R1113" s="957"/>
      <c r="S1113" s="957"/>
      <c r="T1113" s="957"/>
    </row>
    <row r="1114" spans="2:20" x14ac:dyDescent="0.35">
      <c r="B1114" s="957"/>
      <c r="C1114" s="957"/>
      <c r="D1114" s="957"/>
      <c r="E1114" s="957"/>
      <c r="F1114" s="957"/>
      <c r="G1114" s="957"/>
      <c r="H1114" s="957"/>
      <c r="I1114" s="957"/>
      <c r="J1114" s="957"/>
      <c r="K1114" s="957"/>
      <c r="L1114" s="957"/>
      <c r="M1114" s="957"/>
      <c r="N1114" s="957"/>
      <c r="O1114" s="957"/>
      <c r="P1114" s="957"/>
      <c r="Q1114" s="957"/>
      <c r="R1114" s="957"/>
      <c r="S1114" s="957"/>
      <c r="T1114" s="957"/>
    </row>
    <row r="1115" spans="2:20" x14ac:dyDescent="0.35">
      <c r="B1115" s="957"/>
      <c r="C1115" s="957"/>
      <c r="D1115" s="957"/>
      <c r="E1115" s="957"/>
      <c r="F1115" s="957"/>
      <c r="G1115" s="957"/>
      <c r="H1115" s="957"/>
      <c r="I1115" s="957"/>
      <c r="J1115" s="957"/>
      <c r="K1115" s="957"/>
      <c r="L1115" s="957"/>
      <c r="M1115" s="957"/>
      <c r="N1115" s="957"/>
      <c r="O1115" s="957"/>
      <c r="P1115" s="957"/>
      <c r="Q1115" s="957"/>
      <c r="R1115" s="957"/>
      <c r="S1115" s="957"/>
      <c r="T1115" s="957"/>
    </row>
    <row r="1116" spans="2:20" x14ac:dyDescent="0.35">
      <c r="B1116" s="957"/>
      <c r="C1116" s="957"/>
      <c r="D1116" s="957"/>
      <c r="E1116" s="957"/>
      <c r="F1116" s="957"/>
      <c r="G1116" s="957"/>
      <c r="H1116" s="957"/>
      <c r="I1116" s="957"/>
      <c r="J1116" s="957"/>
      <c r="K1116" s="957"/>
      <c r="L1116" s="957"/>
      <c r="M1116" s="957"/>
      <c r="N1116" s="957"/>
      <c r="O1116" s="957"/>
      <c r="P1116" s="957"/>
      <c r="Q1116" s="957"/>
      <c r="R1116" s="957"/>
      <c r="S1116" s="957"/>
      <c r="T1116" s="957"/>
    </row>
    <row r="1117" spans="2:20" x14ac:dyDescent="0.35">
      <c r="B1117" s="957"/>
      <c r="C1117" s="957"/>
      <c r="D1117" s="957"/>
      <c r="E1117" s="957"/>
      <c r="F1117" s="957"/>
      <c r="G1117" s="957"/>
      <c r="H1117" s="957"/>
      <c r="I1117" s="957"/>
      <c r="J1117" s="957"/>
      <c r="K1117" s="957"/>
      <c r="L1117" s="957"/>
      <c r="M1117" s="957"/>
      <c r="N1117" s="957"/>
      <c r="O1117" s="957"/>
      <c r="P1117" s="957"/>
      <c r="Q1117" s="957"/>
      <c r="R1117" s="957"/>
      <c r="S1117" s="957"/>
      <c r="T1117" s="957"/>
    </row>
    <row r="1118" spans="2:20" x14ac:dyDescent="0.35">
      <c r="B1118" s="957"/>
      <c r="C1118" s="957"/>
      <c r="D1118" s="957"/>
      <c r="E1118" s="957"/>
      <c r="F1118" s="957"/>
      <c r="G1118" s="957"/>
      <c r="H1118" s="957"/>
      <c r="I1118" s="957"/>
      <c r="J1118" s="957"/>
      <c r="K1118" s="957"/>
      <c r="L1118" s="957"/>
      <c r="M1118" s="957"/>
      <c r="N1118" s="957"/>
      <c r="O1118" s="957"/>
      <c r="P1118" s="957"/>
      <c r="Q1118" s="957"/>
      <c r="R1118" s="957"/>
      <c r="S1118" s="957"/>
      <c r="T1118" s="957"/>
    </row>
    <row r="1119" spans="2:20" x14ac:dyDescent="0.35">
      <c r="B1119" s="957"/>
      <c r="C1119" s="957"/>
      <c r="D1119" s="957"/>
      <c r="E1119" s="957"/>
      <c r="F1119" s="957"/>
      <c r="G1119" s="957"/>
      <c r="H1119" s="957"/>
      <c r="I1119" s="957"/>
      <c r="J1119" s="957"/>
      <c r="K1119" s="957"/>
      <c r="L1119" s="957"/>
      <c r="M1119" s="957"/>
      <c r="N1119" s="957"/>
      <c r="O1119" s="957"/>
      <c r="P1119" s="957"/>
      <c r="Q1119" s="957"/>
      <c r="R1119" s="957"/>
      <c r="S1119" s="957"/>
      <c r="T1119" s="957"/>
    </row>
    <row r="1120" spans="2:20" x14ac:dyDescent="0.35">
      <c r="B1120" s="957"/>
      <c r="C1120" s="957"/>
      <c r="D1120" s="957"/>
      <c r="E1120" s="957"/>
      <c r="F1120" s="957"/>
      <c r="G1120" s="957"/>
      <c r="H1120" s="957"/>
      <c r="I1120" s="957"/>
      <c r="J1120" s="957"/>
      <c r="K1120" s="957"/>
      <c r="L1120" s="957"/>
      <c r="M1120" s="957"/>
      <c r="N1120" s="957"/>
      <c r="O1120" s="957"/>
      <c r="P1120" s="957"/>
      <c r="Q1120" s="957"/>
      <c r="R1120" s="957"/>
      <c r="S1120" s="957"/>
      <c r="T1120" s="957"/>
    </row>
    <row r="1121" spans="2:20" x14ac:dyDescent="0.35">
      <c r="B1121" s="957"/>
      <c r="C1121" s="957"/>
      <c r="D1121" s="957"/>
      <c r="E1121" s="957"/>
      <c r="F1121" s="957"/>
      <c r="G1121" s="957"/>
      <c r="H1121" s="957"/>
      <c r="I1121" s="957"/>
      <c r="J1121" s="957"/>
      <c r="K1121" s="957"/>
      <c r="L1121" s="957"/>
      <c r="M1121" s="957"/>
      <c r="N1121" s="957"/>
      <c r="O1121" s="957"/>
      <c r="P1121" s="957"/>
      <c r="Q1121" s="957"/>
      <c r="R1121" s="957"/>
      <c r="S1121" s="957"/>
      <c r="T1121" s="957"/>
    </row>
    <row r="1122" spans="2:20" x14ac:dyDescent="0.35">
      <c r="B1122" s="957"/>
      <c r="C1122" s="957"/>
      <c r="D1122" s="957"/>
      <c r="E1122" s="957"/>
      <c r="F1122" s="957"/>
      <c r="G1122" s="957"/>
      <c r="H1122" s="957"/>
      <c r="I1122" s="957"/>
      <c r="J1122" s="957"/>
      <c r="K1122" s="957"/>
      <c r="L1122" s="957"/>
      <c r="M1122" s="957"/>
      <c r="N1122" s="957"/>
      <c r="O1122" s="957"/>
      <c r="P1122" s="957"/>
      <c r="Q1122" s="957"/>
      <c r="R1122" s="957"/>
      <c r="S1122" s="957"/>
      <c r="T1122" s="957"/>
    </row>
    <row r="1123" spans="2:20" x14ac:dyDescent="0.35">
      <c r="B1123" s="957"/>
      <c r="C1123" s="957"/>
      <c r="D1123" s="957"/>
      <c r="E1123" s="957"/>
      <c r="F1123" s="957"/>
      <c r="G1123" s="957"/>
      <c r="H1123" s="957"/>
      <c r="I1123" s="957"/>
      <c r="J1123" s="957"/>
      <c r="K1123" s="957"/>
      <c r="L1123" s="957"/>
      <c r="M1123" s="957"/>
      <c r="N1123" s="957"/>
      <c r="O1123" s="957"/>
      <c r="P1123" s="957"/>
      <c r="Q1123" s="957"/>
      <c r="R1123" s="957"/>
      <c r="S1123" s="957"/>
      <c r="T1123" s="957"/>
    </row>
    <row r="1124" spans="2:20" x14ac:dyDescent="0.35">
      <c r="B1124" s="957"/>
      <c r="C1124" s="957"/>
      <c r="D1124" s="957"/>
      <c r="E1124" s="957"/>
      <c r="F1124" s="957"/>
      <c r="G1124" s="957"/>
      <c r="H1124" s="957"/>
      <c r="I1124" s="957"/>
      <c r="J1124" s="957"/>
      <c r="K1124" s="957"/>
      <c r="L1124" s="957"/>
      <c r="M1124" s="957"/>
      <c r="N1124" s="957"/>
      <c r="O1124" s="957"/>
      <c r="P1124" s="957"/>
      <c r="Q1124" s="957"/>
      <c r="R1124" s="957"/>
      <c r="S1124" s="957"/>
      <c r="T1124" s="957"/>
    </row>
    <row r="1125" spans="2:20" x14ac:dyDescent="0.35">
      <c r="B1125" s="957"/>
      <c r="C1125" s="957"/>
      <c r="D1125" s="957"/>
      <c r="E1125" s="957"/>
      <c r="F1125" s="957"/>
      <c r="G1125" s="957"/>
      <c r="H1125" s="957"/>
      <c r="I1125" s="957"/>
      <c r="J1125" s="957"/>
      <c r="K1125" s="957"/>
      <c r="L1125" s="957"/>
      <c r="M1125" s="957"/>
      <c r="N1125" s="957"/>
      <c r="O1125" s="957"/>
      <c r="P1125" s="957"/>
      <c r="Q1125" s="957"/>
      <c r="R1125" s="957"/>
      <c r="S1125" s="957"/>
      <c r="T1125" s="957"/>
    </row>
    <row r="1126" spans="2:20" x14ac:dyDescent="0.35">
      <c r="B1126" s="957"/>
      <c r="C1126" s="957"/>
      <c r="D1126" s="957"/>
      <c r="E1126" s="957"/>
      <c r="F1126" s="957"/>
      <c r="G1126" s="957"/>
      <c r="H1126" s="957"/>
      <c r="I1126" s="957"/>
      <c r="J1126" s="957"/>
      <c r="K1126" s="957"/>
      <c r="L1126" s="957"/>
      <c r="M1126" s="957"/>
      <c r="N1126" s="957"/>
      <c r="O1126" s="957"/>
      <c r="P1126" s="957"/>
      <c r="Q1126" s="957"/>
      <c r="R1126" s="957"/>
      <c r="S1126" s="957"/>
      <c r="T1126" s="957"/>
    </row>
    <row r="1127" spans="2:20" x14ac:dyDescent="0.35">
      <c r="B1127" s="957"/>
      <c r="C1127" s="957"/>
      <c r="D1127" s="957"/>
      <c r="E1127" s="957"/>
      <c r="F1127" s="957"/>
      <c r="G1127" s="957"/>
      <c r="H1127" s="957"/>
      <c r="I1127" s="957"/>
      <c r="J1127" s="957"/>
      <c r="K1127" s="957"/>
      <c r="L1127" s="957"/>
      <c r="M1127" s="957"/>
      <c r="N1127" s="957"/>
      <c r="O1127" s="957"/>
      <c r="P1127" s="957"/>
      <c r="Q1127" s="957"/>
      <c r="R1127" s="957"/>
      <c r="S1127" s="957"/>
      <c r="T1127" s="957"/>
    </row>
    <row r="1128" spans="2:20" x14ac:dyDescent="0.35">
      <c r="B1128" s="957"/>
      <c r="C1128" s="957"/>
      <c r="D1128" s="957"/>
      <c r="E1128" s="957"/>
      <c r="F1128" s="957"/>
      <c r="G1128" s="957"/>
      <c r="H1128" s="957"/>
      <c r="I1128" s="957"/>
      <c r="J1128" s="957"/>
      <c r="K1128" s="957"/>
      <c r="L1128" s="957"/>
      <c r="M1128" s="957"/>
      <c r="N1128" s="957"/>
      <c r="O1128" s="957"/>
      <c r="P1128" s="957"/>
      <c r="Q1128" s="957"/>
      <c r="R1128" s="957"/>
      <c r="S1128" s="957"/>
      <c r="T1128" s="957"/>
    </row>
    <row r="1129" spans="2:20" x14ac:dyDescent="0.35">
      <c r="B1129" s="957"/>
      <c r="C1129" s="957"/>
      <c r="D1129" s="957"/>
      <c r="E1129" s="957"/>
      <c r="F1129" s="957"/>
      <c r="G1129" s="957"/>
      <c r="H1129" s="957"/>
      <c r="I1129" s="957"/>
      <c r="J1129" s="957"/>
      <c r="K1129" s="957"/>
      <c r="L1129" s="957"/>
      <c r="M1129" s="957"/>
      <c r="N1129" s="957"/>
      <c r="O1129" s="957"/>
      <c r="P1129" s="957"/>
      <c r="Q1129" s="957"/>
      <c r="R1129" s="957"/>
      <c r="S1129" s="957"/>
      <c r="T1129" s="957"/>
    </row>
    <row r="1130" spans="2:20" x14ac:dyDescent="0.35">
      <c r="B1130" s="957"/>
      <c r="C1130" s="957"/>
      <c r="D1130" s="957"/>
      <c r="E1130" s="957"/>
      <c r="F1130" s="957"/>
      <c r="G1130" s="957"/>
      <c r="H1130" s="957"/>
      <c r="I1130" s="957"/>
      <c r="J1130" s="957"/>
      <c r="K1130" s="957"/>
      <c r="L1130" s="957"/>
      <c r="M1130" s="957"/>
      <c r="N1130" s="957"/>
      <c r="O1130" s="957"/>
      <c r="P1130" s="957"/>
      <c r="Q1130" s="957"/>
      <c r="R1130" s="957"/>
      <c r="S1130" s="957"/>
      <c r="T1130" s="957"/>
    </row>
    <row r="1131" spans="2:20" x14ac:dyDescent="0.35">
      <c r="B1131" s="957"/>
      <c r="C1131" s="957"/>
      <c r="D1131" s="957"/>
      <c r="E1131" s="957"/>
      <c r="F1131" s="957"/>
      <c r="G1131" s="957"/>
      <c r="H1131" s="957"/>
      <c r="I1131" s="957"/>
      <c r="J1131" s="957"/>
      <c r="K1131" s="957"/>
      <c r="L1131" s="957"/>
      <c r="M1131" s="957"/>
      <c r="N1131" s="957"/>
      <c r="O1131" s="957"/>
      <c r="P1131" s="957"/>
      <c r="Q1131" s="957"/>
      <c r="R1131" s="957"/>
      <c r="S1131" s="957"/>
      <c r="T1131" s="957"/>
    </row>
    <row r="1132" spans="2:20" x14ac:dyDescent="0.35">
      <c r="B1132" s="957"/>
      <c r="C1132" s="957"/>
      <c r="D1132" s="957"/>
      <c r="E1132" s="957"/>
      <c r="F1132" s="957"/>
      <c r="G1132" s="957"/>
      <c r="H1132" s="957"/>
      <c r="I1132" s="957"/>
      <c r="J1132" s="957"/>
      <c r="K1132" s="957"/>
      <c r="L1132" s="957"/>
      <c r="M1132" s="957"/>
      <c r="N1132" s="957"/>
      <c r="O1132" s="957"/>
      <c r="P1132" s="957"/>
      <c r="Q1132" s="957"/>
      <c r="R1132" s="957"/>
      <c r="S1132" s="957"/>
      <c r="T1132" s="957"/>
    </row>
    <row r="1133" spans="2:20" x14ac:dyDescent="0.35">
      <c r="B1133" s="957"/>
      <c r="C1133" s="957"/>
      <c r="D1133" s="957"/>
      <c r="E1133" s="957"/>
      <c r="F1133" s="957"/>
      <c r="G1133" s="957"/>
      <c r="H1133" s="957"/>
      <c r="I1133" s="957"/>
      <c r="J1133" s="957"/>
      <c r="K1133" s="957"/>
      <c r="L1133" s="957"/>
      <c r="M1133" s="957"/>
      <c r="N1133" s="957"/>
      <c r="O1133" s="957"/>
      <c r="P1133" s="957"/>
      <c r="Q1133" s="957"/>
      <c r="R1133" s="957"/>
      <c r="S1133" s="957"/>
      <c r="T1133" s="957"/>
    </row>
    <row r="1134" spans="2:20" x14ac:dyDescent="0.35">
      <c r="B1134" s="957"/>
      <c r="C1134" s="957"/>
      <c r="D1134" s="957"/>
      <c r="E1134" s="957"/>
      <c r="F1134" s="957"/>
      <c r="G1134" s="957"/>
      <c r="H1134" s="957"/>
      <c r="I1134" s="957"/>
      <c r="J1134" s="957"/>
      <c r="K1134" s="957"/>
      <c r="L1134" s="957"/>
      <c r="M1134" s="957"/>
      <c r="N1134" s="957"/>
      <c r="O1134" s="957"/>
      <c r="P1134" s="957"/>
      <c r="Q1134" s="957"/>
      <c r="R1134" s="957"/>
      <c r="S1134" s="957"/>
      <c r="T1134" s="957"/>
    </row>
    <row r="1135" spans="2:20" x14ac:dyDescent="0.35">
      <c r="B1135" s="957"/>
      <c r="C1135" s="957"/>
      <c r="D1135" s="957"/>
      <c r="E1135" s="957"/>
      <c r="F1135" s="957"/>
      <c r="G1135" s="957"/>
      <c r="H1135" s="957"/>
      <c r="I1135" s="957"/>
      <c r="J1135" s="957"/>
      <c r="K1135" s="957"/>
      <c r="L1135" s="957"/>
      <c r="M1135" s="957"/>
      <c r="N1135" s="957"/>
      <c r="O1135" s="957"/>
      <c r="P1135" s="957"/>
      <c r="Q1135" s="957"/>
      <c r="R1135" s="957"/>
      <c r="S1135" s="957"/>
      <c r="T1135" s="957"/>
    </row>
    <row r="1136" spans="2:20" x14ac:dyDescent="0.35">
      <c r="B1136" s="957"/>
      <c r="C1136" s="957"/>
      <c r="D1136" s="957"/>
      <c r="E1136" s="957"/>
      <c r="F1136" s="957"/>
      <c r="G1136" s="957"/>
      <c r="H1136" s="957"/>
      <c r="I1136" s="957"/>
      <c r="J1136" s="957"/>
      <c r="K1136" s="957"/>
      <c r="L1136" s="957"/>
      <c r="M1136" s="957"/>
      <c r="N1136" s="957"/>
      <c r="O1136" s="957"/>
      <c r="P1136" s="957"/>
      <c r="Q1136" s="957"/>
      <c r="R1136" s="957"/>
      <c r="S1136" s="957"/>
      <c r="T1136" s="957"/>
    </row>
    <row r="1137" spans="2:20" x14ac:dyDescent="0.35">
      <c r="B1137" s="957"/>
      <c r="C1137" s="957"/>
      <c r="D1137" s="957"/>
      <c r="E1137" s="957"/>
      <c r="F1137" s="957"/>
      <c r="G1137" s="957"/>
      <c r="H1137" s="957"/>
      <c r="I1137" s="957"/>
      <c r="J1137" s="957"/>
      <c r="K1137" s="957"/>
      <c r="L1137" s="957"/>
      <c r="M1137" s="957"/>
      <c r="N1137" s="957"/>
      <c r="O1137" s="957"/>
      <c r="P1137" s="957"/>
      <c r="Q1137" s="957"/>
      <c r="R1137" s="957"/>
      <c r="S1137" s="957"/>
      <c r="T1137" s="957"/>
    </row>
    <row r="1138" spans="2:20" x14ac:dyDescent="0.35">
      <c r="B1138" s="957"/>
      <c r="C1138" s="957"/>
      <c r="D1138" s="957"/>
      <c r="E1138" s="957"/>
      <c r="F1138" s="957"/>
      <c r="G1138" s="957"/>
      <c r="H1138" s="957"/>
      <c r="I1138" s="957"/>
      <c r="J1138" s="957"/>
      <c r="K1138" s="957"/>
      <c r="L1138" s="957"/>
      <c r="M1138" s="957"/>
      <c r="N1138" s="957"/>
      <c r="O1138" s="957"/>
      <c r="P1138" s="957"/>
      <c r="Q1138" s="957"/>
      <c r="R1138" s="957"/>
      <c r="S1138" s="957"/>
      <c r="T1138" s="957"/>
    </row>
    <row r="1139" spans="2:20" x14ac:dyDescent="0.35">
      <c r="B1139" s="957"/>
      <c r="C1139" s="957"/>
      <c r="D1139" s="957"/>
      <c r="E1139" s="957"/>
      <c r="F1139" s="957"/>
      <c r="G1139" s="957"/>
      <c r="H1139" s="957"/>
      <c r="I1139" s="957"/>
      <c r="J1139" s="957"/>
      <c r="K1139" s="957"/>
      <c r="L1139" s="957"/>
      <c r="M1139" s="957"/>
      <c r="N1139" s="957"/>
      <c r="O1139" s="957"/>
      <c r="P1139" s="957"/>
      <c r="Q1139" s="957"/>
      <c r="R1139" s="957"/>
      <c r="S1139" s="957"/>
      <c r="T1139" s="957"/>
    </row>
    <row r="1140" spans="2:20" x14ac:dyDescent="0.35">
      <c r="B1140" s="957"/>
      <c r="C1140" s="957"/>
      <c r="D1140" s="957"/>
      <c r="E1140" s="957"/>
      <c r="F1140" s="957"/>
      <c r="G1140" s="957"/>
      <c r="H1140" s="957"/>
      <c r="I1140" s="957"/>
      <c r="J1140" s="957"/>
      <c r="K1140" s="957"/>
      <c r="L1140" s="957"/>
      <c r="M1140" s="957"/>
      <c r="N1140" s="957"/>
      <c r="O1140" s="957"/>
      <c r="P1140" s="957"/>
      <c r="Q1140" s="957"/>
      <c r="R1140" s="957"/>
      <c r="S1140" s="957"/>
      <c r="T1140" s="957"/>
    </row>
    <row r="1141" spans="2:20" x14ac:dyDescent="0.35">
      <c r="B1141" s="957"/>
      <c r="C1141" s="957"/>
      <c r="D1141" s="957"/>
      <c r="E1141" s="957"/>
      <c r="F1141" s="957"/>
      <c r="G1141" s="957"/>
      <c r="H1141" s="957"/>
      <c r="I1141" s="957"/>
      <c r="J1141" s="957"/>
      <c r="K1141" s="957"/>
      <c r="L1141" s="957"/>
      <c r="M1141" s="957"/>
      <c r="N1141" s="957"/>
      <c r="O1141" s="957"/>
      <c r="P1141" s="957"/>
      <c r="Q1141" s="957"/>
      <c r="R1141" s="957"/>
      <c r="S1141" s="957"/>
      <c r="T1141" s="957"/>
    </row>
    <row r="1142" spans="2:20" x14ac:dyDescent="0.35">
      <c r="B1142" s="957"/>
      <c r="C1142" s="957"/>
      <c r="D1142" s="957"/>
      <c r="E1142" s="957"/>
      <c r="F1142" s="957"/>
      <c r="G1142" s="957"/>
      <c r="H1142" s="957"/>
      <c r="I1142" s="957"/>
      <c r="J1142" s="957"/>
      <c r="K1142" s="957"/>
      <c r="L1142" s="957"/>
      <c r="M1142" s="957"/>
      <c r="N1142" s="957"/>
      <c r="O1142" s="957"/>
      <c r="P1142" s="957"/>
      <c r="Q1142" s="957"/>
      <c r="R1142" s="957"/>
      <c r="S1142" s="957"/>
      <c r="T1142" s="957"/>
    </row>
    <row r="1143" spans="2:20" x14ac:dyDescent="0.35">
      <c r="B1143" s="957"/>
      <c r="C1143" s="957"/>
      <c r="D1143" s="957"/>
      <c r="E1143" s="957"/>
      <c r="F1143" s="957"/>
      <c r="G1143" s="957"/>
      <c r="H1143" s="957"/>
      <c r="I1143" s="957"/>
      <c r="J1143" s="957"/>
      <c r="K1143" s="957"/>
      <c r="L1143" s="957"/>
      <c r="M1143" s="957"/>
      <c r="N1143" s="957"/>
      <c r="O1143" s="957"/>
      <c r="P1143" s="957"/>
      <c r="Q1143" s="957"/>
      <c r="R1143" s="957"/>
      <c r="S1143" s="957"/>
      <c r="T1143" s="957"/>
    </row>
    <row r="1144" spans="2:20" x14ac:dyDescent="0.35">
      <c r="B1144" s="957"/>
      <c r="C1144" s="957"/>
      <c r="D1144" s="957"/>
      <c r="E1144" s="957"/>
      <c r="F1144" s="957"/>
      <c r="G1144" s="957"/>
      <c r="H1144" s="957"/>
      <c r="I1144" s="957"/>
      <c r="J1144" s="957"/>
      <c r="K1144" s="957"/>
      <c r="L1144" s="957"/>
      <c r="M1144" s="957"/>
      <c r="N1144" s="957"/>
      <c r="O1144" s="957"/>
      <c r="P1144" s="957"/>
      <c r="Q1144" s="957"/>
      <c r="R1144" s="957"/>
      <c r="S1144" s="957"/>
      <c r="T1144" s="957"/>
    </row>
    <row r="1145" spans="2:20" x14ac:dyDescent="0.35">
      <c r="B1145" s="957"/>
      <c r="C1145" s="957"/>
      <c r="D1145" s="957"/>
      <c r="E1145" s="957"/>
      <c r="F1145" s="957"/>
      <c r="G1145" s="957"/>
      <c r="H1145" s="957"/>
      <c r="I1145" s="957"/>
      <c r="J1145" s="957"/>
      <c r="K1145" s="957"/>
      <c r="L1145" s="957"/>
      <c r="M1145" s="957"/>
      <c r="N1145" s="957"/>
      <c r="O1145" s="957"/>
      <c r="P1145" s="957"/>
      <c r="Q1145" s="957"/>
      <c r="R1145" s="957"/>
      <c r="S1145" s="957"/>
      <c r="T1145" s="957"/>
    </row>
    <row r="1146" spans="2:20" x14ac:dyDescent="0.35">
      <c r="B1146" s="957"/>
      <c r="C1146" s="957"/>
      <c r="D1146" s="957"/>
      <c r="E1146" s="957"/>
      <c r="F1146" s="957"/>
      <c r="G1146" s="957"/>
      <c r="H1146" s="957"/>
      <c r="I1146" s="957"/>
      <c r="J1146" s="957"/>
      <c r="K1146" s="957"/>
      <c r="L1146" s="957"/>
      <c r="M1146" s="957"/>
      <c r="N1146" s="957"/>
      <c r="O1146" s="957"/>
      <c r="P1146" s="957"/>
      <c r="Q1146" s="957"/>
      <c r="R1146" s="957"/>
      <c r="S1146" s="957"/>
      <c r="T1146" s="957"/>
    </row>
    <row r="1147" spans="2:20" x14ac:dyDescent="0.35">
      <c r="B1147" s="957"/>
      <c r="C1147" s="957"/>
      <c r="D1147" s="957"/>
      <c r="E1147" s="957"/>
      <c r="F1147" s="957"/>
      <c r="G1147" s="957"/>
      <c r="H1147" s="957"/>
      <c r="I1147" s="957"/>
      <c r="J1147" s="957"/>
      <c r="K1147" s="957"/>
      <c r="L1147" s="957"/>
      <c r="M1147" s="957"/>
      <c r="N1147" s="957"/>
      <c r="O1147" s="957"/>
      <c r="P1147" s="957"/>
      <c r="Q1147" s="957"/>
      <c r="R1147" s="957"/>
      <c r="S1147" s="957"/>
      <c r="T1147" s="957"/>
    </row>
    <row r="1148" spans="2:20" x14ac:dyDescent="0.35">
      <c r="B1148" s="957"/>
      <c r="C1148" s="957"/>
      <c r="D1148" s="957"/>
      <c r="E1148" s="957"/>
      <c r="F1148" s="957"/>
      <c r="G1148" s="957"/>
      <c r="H1148" s="957"/>
      <c r="I1148" s="957"/>
      <c r="J1148" s="957"/>
      <c r="K1148" s="957"/>
      <c r="L1148" s="957"/>
      <c r="M1148" s="957"/>
      <c r="N1148" s="957"/>
      <c r="O1148" s="957"/>
      <c r="P1148" s="957"/>
      <c r="Q1148" s="957"/>
      <c r="R1148" s="957"/>
      <c r="S1148" s="957"/>
      <c r="T1148" s="957"/>
    </row>
    <row r="1149" spans="2:20" x14ac:dyDescent="0.35">
      <c r="B1149" s="957"/>
      <c r="C1149" s="957"/>
      <c r="D1149" s="957"/>
      <c r="E1149" s="957"/>
      <c r="F1149" s="957"/>
      <c r="G1149" s="957"/>
      <c r="H1149" s="957"/>
      <c r="I1149" s="957"/>
      <c r="J1149" s="957"/>
      <c r="K1149" s="957"/>
      <c r="L1149" s="957"/>
      <c r="M1149" s="957"/>
      <c r="N1149" s="957"/>
      <c r="O1149" s="957"/>
      <c r="P1149" s="957"/>
      <c r="Q1149" s="957"/>
      <c r="R1149" s="957"/>
      <c r="S1149" s="957"/>
      <c r="T1149" s="957"/>
    </row>
    <row r="1150" spans="2:20" x14ac:dyDescent="0.35">
      <c r="B1150" s="957"/>
      <c r="C1150" s="957"/>
      <c r="D1150" s="957"/>
      <c r="E1150" s="957"/>
      <c r="F1150" s="957"/>
      <c r="G1150" s="957"/>
      <c r="H1150" s="957"/>
      <c r="I1150" s="957"/>
      <c r="J1150" s="957"/>
      <c r="K1150" s="957"/>
      <c r="L1150" s="957"/>
      <c r="M1150" s="957"/>
      <c r="N1150" s="957"/>
      <c r="O1150" s="957"/>
      <c r="P1150" s="957"/>
      <c r="Q1150" s="957"/>
      <c r="R1150" s="957"/>
      <c r="S1150" s="957"/>
      <c r="T1150" s="957"/>
    </row>
    <row r="1151" spans="2:20" x14ac:dyDescent="0.35">
      <c r="B1151" s="957"/>
      <c r="C1151" s="957"/>
      <c r="D1151" s="957"/>
      <c r="E1151" s="957"/>
      <c r="F1151" s="957"/>
      <c r="G1151" s="957"/>
      <c r="H1151" s="957"/>
      <c r="I1151" s="957"/>
      <c r="J1151" s="957"/>
      <c r="K1151" s="957"/>
      <c r="L1151" s="957"/>
      <c r="M1151" s="957"/>
      <c r="N1151" s="957"/>
      <c r="O1151" s="957"/>
      <c r="P1151" s="957"/>
      <c r="Q1151" s="957"/>
      <c r="R1151" s="957"/>
      <c r="S1151" s="957"/>
      <c r="T1151" s="957"/>
    </row>
    <row r="1152" spans="2:20" x14ac:dyDescent="0.35">
      <c r="B1152" s="957"/>
      <c r="C1152" s="957"/>
      <c r="D1152" s="957"/>
      <c r="E1152" s="957"/>
      <c r="F1152" s="957"/>
      <c r="G1152" s="957"/>
      <c r="H1152" s="957"/>
      <c r="I1152" s="957"/>
      <c r="J1152" s="957"/>
      <c r="K1152" s="957"/>
      <c r="L1152" s="957"/>
      <c r="M1152" s="957"/>
      <c r="N1152" s="957"/>
      <c r="O1152" s="957"/>
      <c r="P1152" s="957"/>
      <c r="Q1152" s="957"/>
      <c r="R1152" s="957"/>
      <c r="S1152" s="957"/>
      <c r="T1152" s="957"/>
    </row>
    <row r="1153" spans="2:20" x14ac:dyDescent="0.35">
      <c r="B1153" s="957"/>
      <c r="C1153" s="957"/>
      <c r="D1153" s="957"/>
      <c r="E1153" s="957"/>
      <c r="F1153" s="957"/>
      <c r="G1153" s="957"/>
      <c r="H1153" s="957"/>
      <c r="I1153" s="957"/>
      <c r="J1153" s="957"/>
      <c r="K1153" s="957"/>
      <c r="L1153" s="957"/>
      <c r="M1153" s="957"/>
      <c r="N1153" s="957"/>
      <c r="O1153" s="957"/>
      <c r="P1153" s="957"/>
      <c r="Q1153" s="957"/>
      <c r="R1153" s="957"/>
      <c r="S1153" s="957"/>
      <c r="T1153" s="957"/>
    </row>
    <row r="1154" spans="2:20" x14ac:dyDescent="0.35">
      <c r="B1154" s="957"/>
      <c r="C1154" s="957"/>
      <c r="D1154" s="957"/>
      <c r="E1154" s="957"/>
      <c r="F1154" s="957"/>
      <c r="G1154" s="957"/>
      <c r="H1154" s="957"/>
      <c r="I1154" s="957"/>
      <c r="J1154" s="957"/>
      <c r="K1154" s="957"/>
      <c r="L1154" s="957"/>
      <c r="M1154" s="957"/>
      <c r="N1154" s="957"/>
      <c r="O1154" s="957"/>
      <c r="P1154" s="957"/>
      <c r="Q1154" s="957"/>
      <c r="R1154" s="957"/>
      <c r="S1154" s="957"/>
      <c r="T1154" s="957"/>
    </row>
    <row r="1155" spans="2:20" x14ac:dyDescent="0.35">
      <c r="B1155" s="957"/>
      <c r="C1155" s="957"/>
      <c r="D1155" s="957"/>
      <c r="E1155" s="957"/>
      <c r="F1155" s="957"/>
      <c r="G1155" s="957"/>
      <c r="H1155" s="957"/>
      <c r="I1155" s="957"/>
      <c r="J1155" s="957"/>
      <c r="K1155" s="957"/>
      <c r="L1155" s="957"/>
      <c r="M1155" s="957"/>
      <c r="N1155" s="957"/>
      <c r="O1155" s="957"/>
      <c r="P1155" s="957"/>
      <c r="Q1155" s="957"/>
      <c r="R1155" s="957"/>
      <c r="S1155" s="957"/>
      <c r="T1155" s="957"/>
    </row>
    <row r="1156" spans="2:20" x14ac:dyDescent="0.35">
      <c r="B1156" s="957"/>
      <c r="C1156" s="957"/>
      <c r="D1156" s="957"/>
      <c r="E1156" s="957"/>
      <c r="F1156" s="957"/>
      <c r="G1156" s="957"/>
      <c r="H1156" s="957"/>
      <c r="I1156" s="957"/>
      <c r="J1156" s="957"/>
      <c r="K1156" s="957"/>
      <c r="L1156" s="957"/>
      <c r="M1156" s="957"/>
      <c r="N1156" s="957"/>
      <c r="O1156" s="957"/>
      <c r="P1156" s="957"/>
      <c r="Q1156" s="957"/>
      <c r="R1156" s="957"/>
      <c r="S1156" s="957"/>
      <c r="T1156" s="957"/>
    </row>
    <row r="1157" spans="2:20" x14ac:dyDescent="0.35">
      <c r="B1157" s="957"/>
      <c r="C1157" s="957"/>
      <c r="D1157" s="957"/>
      <c r="E1157" s="957"/>
      <c r="F1157" s="957"/>
      <c r="G1157" s="957"/>
      <c r="H1157" s="957"/>
      <c r="I1157" s="957"/>
      <c r="J1157" s="957"/>
      <c r="K1157" s="957"/>
      <c r="L1157" s="957"/>
      <c r="M1157" s="957"/>
      <c r="N1157" s="957"/>
      <c r="O1157" s="957"/>
      <c r="P1157" s="957"/>
      <c r="Q1157" s="957"/>
      <c r="R1157" s="957"/>
      <c r="S1157" s="957"/>
      <c r="T1157" s="957"/>
    </row>
    <row r="1158" spans="2:20" x14ac:dyDescent="0.35">
      <c r="B1158" s="957"/>
      <c r="C1158" s="957"/>
      <c r="D1158" s="957"/>
      <c r="E1158" s="957"/>
      <c r="F1158" s="957"/>
      <c r="G1158" s="957"/>
      <c r="H1158" s="957"/>
      <c r="I1158" s="957"/>
      <c r="J1158" s="957"/>
      <c r="K1158" s="957"/>
      <c r="L1158" s="957"/>
      <c r="M1158" s="957"/>
      <c r="N1158" s="957"/>
      <c r="O1158" s="957"/>
      <c r="P1158" s="957"/>
      <c r="Q1158" s="957"/>
      <c r="R1158" s="957"/>
      <c r="S1158" s="957"/>
      <c r="T1158" s="957"/>
    </row>
    <row r="1159" spans="2:20" x14ac:dyDescent="0.35">
      <c r="B1159" s="957"/>
      <c r="C1159" s="957"/>
      <c r="D1159" s="957"/>
      <c r="E1159" s="957"/>
      <c r="F1159" s="957"/>
      <c r="G1159" s="957"/>
      <c r="H1159" s="957"/>
      <c r="I1159" s="957"/>
      <c r="J1159" s="957"/>
      <c r="K1159" s="957"/>
      <c r="L1159" s="957"/>
      <c r="M1159" s="957"/>
      <c r="N1159" s="957"/>
      <c r="O1159" s="957"/>
      <c r="P1159" s="957"/>
      <c r="Q1159" s="957"/>
      <c r="R1159" s="957"/>
      <c r="S1159" s="957"/>
      <c r="T1159" s="957"/>
    </row>
    <row r="1160" spans="2:20" x14ac:dyDescent="0.35">
      <c r="B1160" s="957"/>
      <c r="C1160" s="957"/>
      <c r="D1160" s="957"/>
      <c r="E1160" s="957"/>
      <c r="F1160" s="957"/>
      <c r="G1160" s="957"/>
      <c r="H1160" s="957"/>
      <c r="I1160" s="957"/>
      <c r="J1160" s="957"/>
      <c r="K1160" s="957"/>
      <c r="L1160" s="957"/>
      <c r="M1160" s="957"/>
      <c r="N1160" s="957"/>
      <c r="O1160" s="957"/>
      <c r="P1160" s="957"/>
      <c r="Q1160" s="957"/>
      <c r="R1160" s="957"/>
      <c r="S1160" s="957"/>
      <c r="T1160" s="957"/>
    </row>
    <row r="1161" spans="2:20" x14ac:dyDescent="0.35">
      <c r="B1161" s="957"/>
      <c r="C1161" s="957"/>
      <c r="D1161" s="957"/>
      <c r="E1161" s="957"/>
      <c r="F1161" s="957"/>
      <c r="G1161" s="957"/>
      <c r="H1161" s="957"/>
      <c r="I1161" s="957"/>
      <c r="J1161" s="957"/>
      <c r="K1161" s="957"/>
      <c r="L1161" s="957"/>
      <c r="M1161" s="957"/>
      <c r="N1161" s="957"/>
      <c r="O1161" s="957"/>
      <c r="P1161" s="957"/>
      <c r="Q1161" s="957"/>
      <c r="R1161" s="957"/>
      <c r="S1161" s="957"/>
      <c r="T1161" s="957"/>
    </row>
    <row r="1162" spans="2:20" x14ac:dyDescent="0.35">
      <c r="B1162" s="957"/>
      <c r="C1162" s="957"/>
      <c r="D1162" s="957"/>
      <c r="E1162" s="957"/>
      <c r="F1162" s="957"/>
      <c r="G1162" s="957"/>
      <c r="H1162" s="957"/>
      <c r="I1162" s="957"/>
      <c r="J1162" s="957"/>
      <c r="K1162" s="957"/>
      <c r="L1162" s="957"/>
      <c r="M1162" s="957"/>
      <c r="N1162" s="957"/>
      <c r="O1162" s="957"/>
      <c r="P1162" s="957"/>
      <c r="Q1162" s="957"/>
      <c r="R1162" s="957"/>
      <c r="S1162" s="957"/>
      <c r="T1162" s="957"/>
    </row>
    <row r="1163" spans="2:20" x14ac:dyDescent="0.35">
      <c r="B1163" s="957"/>
      <c r="C1163" s="957"/>
      <c r="D1163" s="957"/>
      <c r="E1163" s="957"/>
      <c r="F1163" s="957"/>
      <c r="G1163" s="957"/>
      <c r="H1163" s="957"/>
      <c r="I1163" s="957"/>
      <c r="J1163" s="957"/>
      <c r="K1163" s="957"/>
      <c r="L1163" s="957"/>
      <c r="M1163" s="957"/>
      <c r="N1163" s="957"/>
      <c r="O1163" s="957"/>
      <c r="P1163" s="957"/>
      <c r="Q1163" s="957"/>
      <c r="R1163" s="957"/>
      <c r="S1163" s="957"/>
      <c r="T1163" s="957"/>
    </row>
    <row r="1164" spans="2:20" x14ac:dyDescent="0.35">
      <c r="B1164" s="957"/>
      <c r="C1164" s="957"/>
      <c r="D1164" s="957"/>
      <c r="E1164" s="957"/>
      <c r="F1164" s="957"/>
      <c r="G1164" s="957"/>
      <c r="H1164" s="957"/>
      <c r="I1164" s="957"/>
      <c r="J1164" s="957"/>
      <c r="K1164" s="957"/>
      <c r="L1164" s="957"/>
      <c r="M1164" s="957"/>
      <c r="N1164" s="957"/>
      <c r="O1164" s="957"/>
      <c r="P1164" s="957"/>
      <c r="Q1164" s="957"/>
      <c r="R1164" s="957"/>
      <c r="S1164" s="957"/>
      <c r="T1164" s="957"/>
    </row>
    <row r="1165" spans="2:20" x14ac:dyDescent="0.35">
      <c r="B1165" s="957"/>
      <c r="C1165" s="957"/>
      <c r="D1165" s="957"/>
      <c r="E1165" s="957"/>
      <c r="F1165" s="957"/>
      <c r="G1165" s="957"/>
      <c r="H1165" s="957"/>
      <c r="I1165" s="957"/>
      <c r="J1165" s="957"/>
      <c r="K1165" s="957"/>
      <c r="L1165" s="957"/>
      <c r="M1165" s="957"/>
      <c r="N1165" s="957"/>
      <c r="O1165" s="957"/>
      <c r="P1165" s="957"/>
      <c r="Q1165" s="957"/>
      <c r="R1165" s="957"/>
      <c r="S1165" s="957"/>
      <c r="T1165" s="957"/>
    </row>
    <row r="1166" spans="2:20" x14ac:dyDescent="0.35">
      <c r="B1166" s="957"/>
      <c r="C1166" s="957"/>
      <c r="D1166" s="957"/>
      <c r="E1166" s="957"/>
      <c r="F1166" s="957"/>
      <c r="G1166" s="957"/>
      <c r="H1166" s="957"/>
      <c r="I1166" s="957"/>
      <c r="J1166" s="957"/>
      <c r="K1166" s="957"/>
      <c r="L1166" s="957"/>
      <c r="M1166" s="957"/>
      <c r="N1166" s="957"/>
      <c r="O1166" s="957"/>
      <c r="P1166" s="957"/>
      <c r="Q1166" s="957"/>
      <c r="R1166" s="957"/>
      <c r="S1166" s="957"/>
      <c r="T1166" s="957"/>
    </row>
    <row r="1167" spans="2:20" x14ac:dyDescent="0.35">
      <c r="B1167" s="957"/>
      <c r="C1167" s="957"/>
      <c r="D1167" s="957"/>
      <c r="E1167" s="957"/>
      <c r="F1167" s="957"/>
      <c r="G1167" s="957"/>
      <c r="H1167" s="957"/>
      <c r="I1167" s="957"/>
      <c r="J1167" s="957"/>
      <c r="K1167" s="957"/>
      <c r="L1167" s="957"/>
      <c r="M1167" s="957"/>
      <c r="N1167" s="957"/>
      <c r="O1167" s="957"/>
      <c r="P1167" s="957"/>
      <c r="Q1167" s="957"/>
      <c r="R1167" s="957"/>
      <c r="S1167" s="957"/>
      <c r="T1167" s="957"/>
    </row>
    <row r="1168" spans="2:20" x14ac:dyDescent="0.35">
      <c r="B1168" s="957"/>
      <c r="C1168" s="957"/>
      <c r="D1168" s="957"/>
      <c r="E1168" s="957"/>
      <c r="F1168" s="957"/>
      <c r="G1168" s="957"/>
      <c r="H1168" s="957"/>
      <c r="I1168" s="957"/>
      <c r="J1168" s="957"/>
      <c r="K1168" s="957"/>
      <c r="L1168" s="957"/>
      <c r="M1168" s="957"/>
      <c r="N1168" s="957"/>
      <c r="O1168" s="957"/>
      <c r="P1168" s="957"/>
      <c r="Q1168" s="957"/>
      <c r="R1168" s="957"/>
      <c r="S1168" s="957"/>
      <c r="T1168" s="957"/>
    </row>
    <row r="1169" spans="2:20" x14ac:dyDescent="0.35">
      <c r="B1169" s="957"/>
      <c r="C1169" s="957"/>
      <c r="D1169" s="957"/>
      <c r="E1169" s="957"/>
      <c r="F1169" s="957"/>
      <c r="G1169" s="957"/>
      <c r="H1169" s="957"/>
      <c r="I1169" s="957"/>
      <c r="J1169" s="957"/>
      <c r="K1169" s="957"/>
      <c r="L1169" s="957"/>
      <c r="M1169" s="957"/>
      <c r="N1169" s="957"/>
      <c r="O1169" s="957"/>
      <c r="P1169" s="957"/>
      <c r="Q1169" s="957"/>
      <c r="R1169" s="957"/>
      <c r="S1169" s="957"/>
      <c r="T1169" s="957"/>
    </row>
    <row r="1170" spans="2:20" x14ac:dyDescent="0.35">
      <c r="B1170" s="957"/>
      <c r="C1170" s="957"/>
      <c r="D1170" s="957"/>
      <c r="E1170" s="957"/>
      <c r="F1170" s="957"/>
      <c r="G1170" s="957"/>
      <c r="H1170" s="957"/>
      <c r="I1170" s="957"/>
      <c r="J1170" s="957"/>
      <c r="K1170" s="957"/>
      <c r="L1170" s="957"/>
      <c r="M1170" s="957"/>
      <c r="N1170" s="957"/>
      <c r="O1170" s="957"/>
      <c r="P1170" s="957"/>
      <c r="Q1170" s="957"/>
      <c r="R1170" s="957"/>
      <c r="S1170" s="957"/>
      <c r="T1170" s="957"/>
    </row>
    <row r="1171" spans="2:20" x14ac:dyDescent="0.35">
      <c r="B1171" s="957"/>
      <c r="C1171" s="957"/>
      <c r="D1171" s="957"/>
      <c r="E1171" s="957"/>
      <c r="F1171" s="957"/>
      <c r="G1171" s="957"/>
      <c r="H1171" s="957"/>
      <c r="I1171" s="957"/>
      <c r="J1171" s="957"/>
      <c r="K1171" s="957"/>
      <c r="L1171" s="957"/>
      <c r="M1171" s="957"/>
      <c r="N1171" s="957"/>
      <c r="O1171" s="957"/>
      <c r="P1171" s="957"/>
      <c r="Q1171" s="957"/>
      <c r="R1171" s="957"/>
      <c r="S1171" s="957"/>
      <c r="T1171" s="957"/>
    </row>
    <row r="1172" spans="2:20" x14ac:dyDescent="0.35">
      <c r="B1172" s="957"/>
      <c r="C1172" s="957"/>
      <c r="D1172" s="957"/>
      <c r="E1172" s="957"/>
      <c r="F1172" s="957"/>
      <c r="G1172" s="957"/>
      <c r="H1172" s="957"/>
      <c r="I1172" s="957"/>
      <c r="J1172" s="957"/>
      <c r="K1172" s="957"/>
      <c r="L1172" s="957"/>
      <c r="M1172" s="957"/>
      <c r="N1172" s="957"/>
      <c r="O1172" s="957"/>
      <c r="P1172" s="957"/>
      <c r="Q1172" s="957"/>
      <c r="R1172" s="957"/>
      <c r="S1172" s="957"/>
      <c r="T1172" s="957"/>
    </row>
    <row r="1173" spans="2:20" x14ac:dyDescent="0.35">
      <c r="B1173" s="957"/>
      <c r="C1173" s="957"/>
      <c r="D1173" s="957"/>
      <c r="E1173" s="957"/>
      <c r="F1173" s="957"/>
      <c r="G1173" s="957"/>
      <c r="H1173" s="957"/>
      <c r="I1173" s="957"/>
      <c r="J1173" s="957"/>
      <c r="K1173" s="957"/>
      <c r="L1173" s="957"/>
      <c r="M1173" s="957"/>
      <c r="N1173" s="957"/>
      <c r="O1173" s="957"/>
      <c r="P1173" s="957"/>
      <c r="Q1173" s="957"/>
      <c r="R1173" s="957"/>
      <c r="S1173" s="957"/>
      <c r="T1173" s="957"/>
    </row>
    <row r="1174" spans="2:20" x14ac:dyDescent="0.35">
      <c r="B1174" s="957"/>
      <c r="C1174" s="957"/>
      <c r="D1174" s="957"/>
      <c r="E1174" s="957"/>
      <c r="F1174" s="957"/>
      <c r="G1174" s="957"/>
      <c r="H1174" s="957"/>
      <c r="I1174" s="957"/>
      <c r="J1174" s="957"/>
      <c r="K1174" s="957"/>
      <c r="L1174" s="957"/>
      <c r="M1174" s="957"/>
      <c r="N1174" s="957"/>
      <c r="O1174" s="957"/>
      <c r="P1174" s="957"/>
      <c r="Q1174" s="957"/>
      <c r="R1174" s="957"/>
      <c r="S1174" s="957"/>
      <c r="T1174" s="957"/>
    </row>
    <row r="1175" spans="2:20" x14ac:dyDescent="0.35">
      <c r="B1175" s="957"/>
      <c r="C1175" s="957"/>
      <c r="D1175" s="957"/>
      <c r="E1175" s="957"/>
      <c r="F1175" s="957"/>
      <c r="G1175" s="957"/>
      <c r="H1175" s="957"/>
      <c r="I1175" s="957"/>
      <c r="J1175" s="957"/>
      <c r="K1175" s="957"/>
      <c r="L1175" s="957"/>
      <c r="M1175" s="957"/>
      <c r="N1175" s="957"/>
      <c r="O1175" s="957"/>
      <c r="P1175" s="957"/>
      <c r="Q1175" s="957"/>
      <c r="R1175" s="957"/>
      <c r="S1175" s="957"/>
      <c r="T1175" s="957"/>
    </row>
    <row r="1176" spans="2:20" x14ac:dyDescent="0.35">
      <c r="B1176" s="957"/>
      <c r="C1176" s="957"/>
      <c r="D1176" s="957"/>
      <c r="E1176" s="957"/>
      <c r="F1176" s="957"/>
      <c r="G1176" s="957"/>
      <c r="H1176" s="957"/>
      <c r="I1176" s="957"/>
      <c r="J1176" s="957"/>
      <c r="K1176" s="957"/>
      <c r="L1176" s="957"/>
      <c r="M1176" s="957"/>
      <c r="N1176" s="957"/>
      <c r="O1176" s="957"/>
      <c r="P1176" s="957"/>
      <c r="Q1176" s="957"/>
      <c r="R1176" s="957"/>
      <c r="S1176" s="957"/>
      <c r="T1176" s="957"/>
    </row>
    <row r="1177" spans="2:20" x14ac:dyDescent="0.35">
      <c r="B1177" s="957"/>
      <c r="C1177" s="957"/>
      <c r="D1177" s="957"/>
      <c r="E1177" s="957"/>
      <c r="F1177" s="957"/>
      <c r="G1177" s="957"/>
      <c r="H1177" s="957"/>
      <c r="I1177" s="957"/>
      <c r="J1177" s="957"/>
      <c r="K1177" s="957"/>
      <c r="L1177" s="957"/>
      <c r="M1177" s="957"/>
      <c r="N1177" s="957"/>
      <c r="O1177" s="957"/>
      <c r="P1177" s="957"/>
      <c r="Q1177" s="957"/>
      <c r="R1177" s="957"/>
      <c r="S1177" s="957"/>
      <c r="T1177" s="957"/>
    </row>
    <row r="1178" spans="2:20" x14ac:dyDescent="0.35">
      <c r="B1178" s="957"/>
      <c r="C1178" s="957"/>
      <c r="D1178" s="957"/>
      <c r="E1178" s="957"/>
      <c r="F1178" s="957"/>
      <c r="G1178" s="957"/>
      <c r="H1178" s="957"/>
      <c r="I1178" s="957"/>
      <c r="J1178" s="957"/>
      <c r="K1178" s="957"/>
      <c r="L1178" s="957"/>
      <c r="M1178" s="957"/>
      <c r="N1178" s="957"/>
      <c r="O1178" s="957"/>
      <c r="P1178" s="957"/>
      <c r="Q1178" s="957"/>
      <c r="R1178" s="957"/>
      <c r="S1178" s="957"/>
      <c r="T1178" s="957"/>
    </row>
    <row r="1179" spans="2:20" x14ac:dyDescent="0.35">
      <c r="B1179" s="957"/>
      <c r="C1179" s="957"/>
      <c r="D1179" s="957"/>
      <c r="E1179" s="957"/>
      <c r="F1179" s="957"/>
      <c r="G1179" s="957"/>
      <c r="H1179" s="957"/>
      <c r="I1179" s="957"/>
      <c r="J1179" s="957"/>
      <c r="K1179" s="957"/>
      <c r="L1179" s="957"/>
      <c r="M1179" s="957"/>
      <c r="N1179" s="957"/>
      <c r="O1179" s="957"/>
      <c r="P1179" s="957"/>
      <c r="Q1179" s="957"/>
      <c r="R1179" s="957"/>
      <c r="S1179" s="957"/>
      <c r="T1179" s="957"/>
    </row>
    <row r="1180" spans="2:20" x14ac:dyDescent="0.35">
      <c r="B1180" s="957"/>
      <c r="C1180" s="957"/>
      <c r="D1180" s="957"/>
      <c r="E1180" s="957"/>
      <c r="F1180" s="957"/>
      <c r="G1180" s="957"/>
      <c r="H1180" s="957"/>
      <c r="I1180" s="957"/>
      <c r="J1180" s="957"/>
      <c r="K1180" s="957"/>
      <c r="L1180" s="957"/>
      <c r="M1180" s="957"/>
      <c r="N1180" s="957"/>
      <c r="O1180" s="957"/>
      <c r="P1180" s="957"/>
      <c r="Q1180" s="957"/>
      <c r="R1180" s="957"/>
      <c r="S1180" s="957"/>
      <c r="T1180" s="957"/>
    </row>
    <row r="1181" spans="2:20" x14ac:dyDescent="0.35">
      <c r="B1181" s="957"/>
      <c r="C1181" s="957"/>
      <c r="D1181" s="957"/>
      <c r="E1181" s="957"/>
      <c r="F1181" s="957"/>
      <c r="G1181" s="957"/>
      <c r="H1181" s="957"/>
      <c r="I1181" s="957"/>
      <c r="J1181" s="957"/>
      <c r="K1181" s="957"/>
      <c r="L1181" s="957"/>
      <c r="M1181" s="957"/>
      <c r="N1181" s="957"/>
      <c r="O1181" s="957"/>
      <c r="P1181" s="957"/>
      <c r="Q1181" s="957"/>
      <c r="R1181" s="957"/>
      <c r="S1181" s="957"/>
      <c r="T1181" s="957"/>
    </row>
    <row r="1182" spans="2:20" x14ac:dyDescent="0.35">
      <c r="B1182" s="957"/>
      <c r="C1182" s="957"/>
      <c r="D1182" s="957"/>
      <c r="E1182" s="957"/>
      <c r="F1182" s="957"/>
      <c r="G1182" s="957"/>
      <c r="H1182" s="957"/>
      <c r="I1182" s="957"/>
      <c r="J1182" s="957"/>
      <c r="K1182" s="957"/>
      <c r="L1182" s="957"/>
      <c r="M1182" s="957"/>
      <c r="N1182" s="957"/>
      <c r="O1182" s="957"/>
      <c r="P1182" s="957"/>
      <c r="Q1182" s="957"/>
      <c r="R1182" s="957"/>
      <c r="S1182" s="957"/>
      <c r="T1182" s="957"/>
    </row>
    <row r="1183" spans="2:20" x14ac:dyDescent="0.35">
      <c r="B1183" s="957"/>
      <c r="C1183" s="957"/>
      <c r="D1183" s="957"/>
      <c r="E1183" s="957"/>
      <c r="F1183" s="957"/>
      <c r="G1183" s="957"/>
      <c r="H1183" s="957"/>
      <c r="I1183" s="957"/>
      <c r="J1183" s="957"/>
      <c r="K1183" s="957"/>
      <c r="L1183" s="957"/>
      <c r="M1183" s="957"/>
      <c r="N1183" s="957"/>
      <c r="O1183" s="957"/>
      <c r="P1183" s="957"/>
      <c r="Q1183" s="957"/>
      <c r="R1183" s="957"/>
      <c r="S1183" s="957"/>
      <c r="T1183" s="957"/>
    </row>
    <row r="1184" spans="2:20" x14ac:dyDescent="0.35">
      <c r="B1184" s="957"/>
      <c r="C1184" s="957"/>
      <c r="D1184" s="957"/>
      <c r="E1184" s="957"/>
      <c r="F1184" s="957"/>
      <c r="G1184" s="957"/>
      <c r="H1184" s="957"/>
      <c r="I1184" s="957"/>
      <c r="J1184" s="957"/>
      <c r="K1184" s="957"/>
      <c r="L1184" s="957"/>
      <c r="M1184" s="957"/>
      <c r="N1184" s="957"/>
      <c r="O1184" s="957"/>
      <c r="P1184" s="957"/>
      <c r="Q1184" s="957"/>
      <c r="R1184" s="957"/>
      <c r="S1184" s="957"/>
      <c r="T1184" s="957"/>
    </row>
    <row r="1185" spans="2:20" x14ac:dyDescent="0.35">
      <c r="B1185" s="957"/>
      <c r="C1185" s="957"/>
      <c r="D1185" s="957"/>
      <c r="E1185" s="957"/>
      <c r="F1185" s="957"/>
      <c r="G1185" s="957"/>
      <c r="H1185" s="957"/>
      <c r="I1185" s="957"/>
      <c r="J1185" s="957"/>
      <c r="K1185" s="957"/>
      <c r="L1185" s="957"/>
      <c r="M1185" s="957"/>
      <c r="N1185" s="957"/>
      <c r="O1185" s="957"/>
      <c r="P1185" s="957"/>
      <c r="Q1185" s="957"/>
      <c r="R1185" s="957"/>
      <c r="S1185" s="957"/>
      <c r="T1185" s="957"/>
    </row>
    <row r="1186" spans="2:20" x14ac:dyDescent="0.35">
      <c r="B1186" s="957"/>
      <c r="C1186" s="957"/>
      <c r="D1186" s="957"/>
      <c r="E1186" s="957"/>
      <c r="F1186" s="957"/>
      <c r="G1186" s="957"/>
      <c r="H1186" s="957"/>
      <c r="I1186" s="957"/>
      <c r="J1186" s="957"/>
      <c r="K1186" s="957"/>
      <c r="L1186" s="957"/>
      <c r="M1186" s="957"/>
      <c r="N1186" s="957"/>
      <c r="O1186" s="957"/>
      <c r="P1186" s="957"/>
      <c r="Q1186" s="957"/>
      <c r="R1186" s="957"/>
      <c r="S1186" s="957"/>
      <c r="T1186" s="957"/>
    </row>
    <row r="1187" spans="2:20" x14ac:dyDescent="0.35">
      <c r="B1187" s="957"/>
      <c r="C1187" s="957"/>
      <c r="D1187" s="957"/>
      <c r="E1187" s="957"/>
      <c r="F1187" s="957"/>
      <c r="G1187" s="957"/>
      <c r="H1187" s="957"/>
      <c r="I1187" s="957"/>
      <c r="J1187" s="957"/>
      <c r="K1187" s="957"/>
      <c r="L1187" s="957"/>
      <c r="M1187" s="957"/>
      <c r="N1187" s="957"/>
      <c r="O1187" s="957"/>
      <c r="P1187" s="957"/>
      <c r="Q1187" s="957"/>
      <c r="R1187" s="957"/>
      <c r="S1187" s="957"/>
      <c r="T1187" s="957"/>
    </row>
    <row r="1188" spans="2:20" x14ac:dyDescent="0.35">
      <c r="B1188" s="957"/>
      <c r="C1188" s="957"/>
      <c r="D1188" s="957"/>
      <c r="E1188" s="957"/>
      <c r="F1188" s="957"/>
      <c r="G1188" s="957"/>
      <c r="H1188" s="957"/>
      <c r="I1188" s="957"/>
      <c r="J1188" s="957"/>
      <c r="K1188" s="957"/>
      <c r="L1188" s="957"/>
      <c r="M1188" s="957"/>
      <c r="N1188" s="957"/>
      <c r="O1188" s="957"/>
      <c r="P1188" s="957"/>
      <c r="Q1188" s="957"/>
      <c r="R1188" s="957"/>
      <c r="S1188" s="957"/>
      <c r="T1188" s="957"/>
    </row>
    <row r="1189" spans="2:20" x14ac:dyDescent="0.35">
      <c r="B1189" s="957"/>
      <c r="C1189" s="957"/>
      <c r="D1189" s="957"/>
      <c r="E1189" s="957"/>
      <c r="F1189" s="957"/>
      <c r="G1189" s="957"/>
      <c r="H1189" s="957"/>
      <c r="I1189" s="957"/>
      <c r="J1189" s="957"/>
      <c r="K1189" s="957"/>
      <c r="L1189" s="957"/>
      <c r="M1189" s="957"/>
      <c r="N1189" s="957"/>
      <c r="O1189" s="957"/>
      <c r="P1189" s="957"/>
      <c r="Q1189" s="957"/>
      <c r="R1189" s="957"/>
      <c r="S1189" s="957"/>
      <c r="T1189" s="957"/>
    </row>
    <row r="1190" spans="2:20" x14ac:dyDescent="0.35">
      <c r="B1190" s="957"/>
      <c r="C1190" s="957"/>
      <c r="D1190" s="957"/>
      <c r="E1190" s="957"/>
      <c r="F1190" s="957"/>
      <c r="G1190" s="957"/>
      <c r="H1190" s="957"/>
      <c r="I1190" s="957"/>
      <c r="J1190" s="957"/>
      <c r="K1190" s="957"/>
      <c r="L1190" s="957"/>
      <c r="M1190" s="957"/>
      <c r="N1190" s="957"/>
      <c r="O1190" s="957"/>
      <c r="P1190" s="957"/>
      <c r="Q1190" s="957"/>
      <c r="R1190" s="957"/>
      <c r="S1190" s="957"/>
      <c r="T1190" s="957"/>
    </row>
    <row r="1191" spans="2:20" x14ac:dyDescent="0.35">
      <c r="B1191" s="957"/>
      <c r="C1191" s="957"/>
      <c r="D1191" s="957"/>
      <c r="E1191" s="957"/>
      <c r="F1191" s="957"/>
      <c r="G1191" s="957"/>
      <c r="H1191" s="957"/>
      <c r="I1191" s="957"/>
      <c r="J1191" s="957"/>
      <c r="K1191" s="957"/>
      <c r="L1191" s="957"/>
      <c r="M1191" s="957"/>
      <c r="N1191" s="957"/>
      <c r="O1191" s="957"/>
      <c r="P1191" s="957"/>
      <c r="Q1191" s="957"/>
      <c r="R1191" s="957"/>
      <c r="S1191" s="957"/>
      <c r="T1191" s="957"/>
    </row>
    <row r="1192" spans="2:20" x14ac:dyDescent="0.35">
      <c r="B1192" s="957"/>
      <c r="C1192" s="957"/>
      <c r="D1192" s="957"/>
      <c r="E1192" s="957"/>
      <c r="F1192" s="957"/>
      <c r="G1192" s="957"/>
      <c r="H1192" s="957"/>
      <c r="I1192" s="957"/>
      <c r="J1192" s="957"/>
      <c r="K1192" s="957"/>
      <c r="L1192" s="957"/>
      <c r="M1192" s="957"/>
      <c r="N1192" s="957"/>
      <c r="O1192" s="957"/>
      <c r="P1192" s="957"/>
      <c r="Q1192" s="957"/>
      <c r="R1192" s="957"/>
      <c r="S1192" s="957"/>
      <c r="T1192" s="957"/>
    </row>
    <row r="1193" spans="2:20" x14ac:dyDescent="0.35">
      <c r="B1193" s="957"/>
      <c r="C1193" s="957"/>
      <c r="D1193" s="957"/>
      <c r="E1193" s="957"/>
      <c r="F1193" s="957"/>
      <c r="G1193" s="957"/>
      <c r="H1193" s="957"/>
      <c r="I1193" s="957"/>
      <c r="J1193" s="957"/>
      <c r="K1193" s="957"/>
      <c r="L1193" s="957"/>
      <c r="M1193" s="957"/>
      <c r="N1193" s="957"/>
      <c r="O1193" s="957"/>
      <c r="P1193" s="957"/>
      <c r="Q1193" s="957"/>
      <c r="R1193" s="957"/>
      <c r="S1193" s="957"/>
      <c r="T1193" s="957"/>
    </row>
    <row r="1194" spans="2:20" x14ac:dyDescent="0.35">
      <c r="B1194" s="957"/>
      <c r="C1194" s="957"/>
      <c r="D1194" s="957"/>
      <c r="E1194" s="957"/>
      <c r="F1194" s="957"/>
      <c r="G1194" s="957"/>
      <c r="H1194" s="957"/>
      <c r="I1194" s="957"/>
      <c r="J1194" s="957"/>
      <c r="K1194" s="957"/>
      <c r="L1194" s="957"/>
      <c r="M1194" s="957"/>
      <c r="N1194" s="957"/>
      <c r="O1194" s="957"/>
      <c r="P1194" s="957"/>
      <c r="Q1194" s="957"/>
      <c r="R1194" s="957"/>
      <c r="S1194" s="957"/>
      <c r="T1194" s="957"/>
    </row>
    <row r="1195" spans="2:20" x14ac:dyDescent="0.35">
      <c r="B1195" s="957"/>
      <c r="C1195" s="957"/>
      <c r="D1195" s="957"/>
      <c r="E1195" s="957"/>
      <c r="F1195" s="957"/>
      <c r="G1195" s="957"/>
      <c r="H1195" s="957"/>
      <c r="I1195" s="957"/>
      <c r="J1195" s="957"/>
      <c r="K1195" s="957"/>
      <c r="L1195" s="957"/>
      <c r="M1195" s="957"/>
      <c r="N1195" s="957"/>
      <c r="O1195" s="957"/>
      <c r="P1195" s="957"/>
      <c r="Q1195" s="957"/>
      <c r="R1195" s="957"/>
      <c r="S1195" s="957"/>
      <c r="T1195" s="957"/>
    </row>
    <row r="1196" spans="2:20" x14ac:dyDescent="0.35">
      <c r="B1196" s="957"/>
      <c r="C1196" s="957"/>
      <c r="D1196" s="957"/>
      <c r="E1196" s="957"/>
      <c r="F1196" s="957"/>
      <c r="G1196" s="957"/>
      <c r="H1196" s="957"/>
      <c r="I1196" s="957"/>
      <c r="J1196" s="957"/>
      <c r="K1196" s="957"/>
      <c r="L1196" s="957"/>
      <c r="M1196" s="957"/>
      <c r="N1196" s="957"/>
      <c r="O1196" s="957"/>
      <c r="P1196" s="957"/>
      <c r="Q1196" s="957"/>
      <c r="R1196" s="957"/>
      <c r="S1196" s="957"/>
      <c r="T1196" s="957"/>
    </row>
    <row r="1197" spans="2:20" x14ac:dyDescent="0.35">
      <c r="B1197" s="957"/>
      <c r="C1197" s="957"/>
      <c r="D1197" s="957"/>
      <c r="E1197" s="957"/>
      <c r="F1197" s="957"/>
      <c r="G1197" s="957"/>
      <c r="H1197" s="957"/>
      <c r="I1197" s="957"/>
      <c r="J1197" s="957"/>
      <c r="K1197" s="957"/>
      <c r="L1197" s="957"/>
      <c r="M1197" s="957"/>
      <c r="N1197" s="957"/>
      <c r="O1197" s="957"/>
      <c r="P1197" s="957"/>
      <c r="Q1197" s="957"/>
      <c r="R1197" s="957"/>
      <c r="S1197" s="957"/>
      <c r="T1197" s="957"/>
    </row>
    <row r="1198" spans="2:20" x14ac:dyDescent="0.35">
      <c r="B1198" s="957"/>
      <c r="C1198" s="957"/>
      <c r="D1198" s="957"/>
      <c r="E1198" s="957"/>
      <c r="F1198" s="957"/>
      <c r="G1198" s="957"/>
      <c r="H1198" s="957"/>
      <c r="I1198" s="957"/>
      <c r="J1198" s="957"/>
      <c r="K1198" s="957"/>
      <c r="L1198" s="957"/>
      <c r="M1198" s="957"/>
      <c r="N1198" s="957"/>
      <c r="O1198" s="957"/>
      <c r="P1198" s="957"/>
      <c r="Q1198" s="957"/>
      <c r="R1198" s="957"/>
      <c r="S1198" s="957"/>
      <c r="T1198" s="957"/>
    </row>
    <row r="1199" spans="2:20" x14ac:dyDescent="0.35">
      <c r="B1199" s="957"/>
      <c r="C1199" s="957"/>
      <c r="D1199" s="957"/>
      <c r="E1199" s="957"/>
      <c r="F1199" s="957"/>
      <c r="G1199" s="957"/>
      <c r="H1199" s="957"/>
      <c r="I1199" s="957"/>
      <c r="J1199" s="957"/>
      <c r="K1199" s="957"/>
      <c r="L1199" s="957"/>
      <c r="M1199" s="957"/>
      <c r="N1199" s="957"/>
      <c r="O1199" s="957"/>
      <c r="P1199" s="957"/>
      <c r="Q1199" s="957"/>
      <c r="R1199" s="957"/>
      <c r="S1199" s="957"/>
      <c r="T1199" s="957"/>
    </row>
    <row r="1200" spans="2:20" x14ac:dyDescent="0.35">
      <c r="B1200" s="957"/>
      <c r="C1200" s="957"/>
      <c r="D1200" s="957"/>
      <c r="E1200" s="957"/>
      <c r="F1200" s="957"/>
      <c r="G1200" s="957"/>
      <c r="H1200" s="957"/>
      <c r="I1200" s="957"/>
      <c r="J1200" s="957"/>
      <c r="K1200" s="957"/>
      <c r="L1200" s="957"/>
      <c r="M1200" s="957"/>
      <c r="N1200" s="957"/>
      <c r="O1200" s="957"/>
      <c r="P1200" s="957"/>
      <c r="Q1200" s="957"/>
      <c r="R1200" s="957"/>
      <c r="S1200" s="957"/>
      <c r="T1200" s="957"/>
    </row>
    <row r="1201" spans="2:20" x14ac:dyDescent="0.35">
      <c r="B1201" s="957"/>
      <c r="C1201" s="957"/>
      <c r="D1201" s="957"/>
      <c r="E1201" s="957"/>
      <c r="F1201" s="957"/>
      <c r="G1201" s="957"/>
      <c r="H1201" s="957"/>
      <c r="I1201" s="957"/>
      <c r="J1201" s="957"/>
      <c r="K1201" s="957"/>
      <c r="L1201" s="957"/>
      <c r="M1201" s="957"/>
      <c r="N1201" s="957"/>
      <c r="O1201" s="957"/>
      <c r="P1201" s="957"/>
      <c r="Q1201" s="957"/>
      <c r="R1201" s="957"/>
      <c r="S1201" s="957"/>
      <c r="T1201" s="957"/>
    </row>
    <row r="1202" spans="2:20" x14ac:dyDescent="0.35">
      <c r="B1202" s="957"/>
      <c r="C1202" s="957"/>
      <c r="D1202" s="957"/>
      <c r="E1202" s="957"/>
      <c r="F1202" s="957"/>
      <c r="G1202" s="957"/>
      <c r="H1202" s="957"/>
      <c r="I1202" s="957"/>
      <c r="J1202" s="957"/>
      <c r="K1202" s="957"/>
      <c r="L1202" s="957"/>
      <c r="M1202" s="957"/>
      <c r="N1202" s="957"/>
      <c r="O1202" s="957"/>
      <c r="P1202" s="957"/>
      <c r="Q1202" s="957"/>
      <c r="R1202" s="957"/>
      <c r="S1202" s="957"/>
      <c r="T1202" s="957"/>
    </row>
    <row r="1203" spans="2:20" x14ac:dyDescent="0.35">
      <c r="B1203" s="957"/>
      <c r="C1203" s="957"/>
      <c r="D1203" s="957"/>
      <c r="E1203" s="957"/>
      <c r="F1203" s="957"/>
      <c r="G1203" s="957"/>
      <c r="H1203" s="957"/>
      <c r="I1203" s="957"/>
      <c r="J1203" s="957"/>
      <c r="K1203" s="957"/>
      <c r="L1203" s="957"/>
      <c r="M1203" s="957"/>
      <c r="N1203" s="957"/>
      <c r="O1203" s="957"/>
      <c r="P1203" s="957"/>
      <c r="Q1203" s="957"/>
      <c r="R1203" s="957"/>
      <c r="S1203" s="957"/>
      <c r="T1203" s="957"/>
    </row>
    <row r="1204" spans="2:20" x14ac:dyDescent="0.35">
      <c r="B1204" s="957"/>
      <c r="C1204" s="957"/>
      <c r="D1204" s="957"/>
      <c r="E1204" s="957"/>
      <c r="F1204" s="957"/>
      <c r="G1204" s="957"/>
      <c r="H1204" s="957"/>
      <c r="I1204" s="957"/>
      <c r="J1204" s="957"/>
      <c r="K1204" s="957"/>
      <c r="L1204" s="957"/>
      <c r="M1204" s="957"/>
      <c r="N1204" s="957"/>
      <c r="O1204" s="957"/>
      <c r="P1204" s="957"/>
      <c r="Q1204" s="957"/>
      <c r="R1204" s="957"/>
      <c r="S1204" s="957"/>
      <c r="T1204" s="957"/>
    </row>
    <row r="1205" spans="2:20" x14ac:dyDescent="0.35">
      <c r="B1205" s="957"/>
      <c r="C1205" s="957"/>
      <c r="D1205" s="957"/>
      <c r="E1205" s="957"/>
      <c r="F1205" s="957"/>
      <c r="G1205" s="957"/>
      <c r="H1205" s="957"/>
      <c r="I1205" s="957"/>
      <c r="J1205" s="957"/>
      <c r="K1205" s="957"/>
      <c r="L1205" s="957"/>
      <c r="M1205" s="957"/>
      <c r="N1205" s="957"/>
      <c r="O1205" s="957"/>
      <c r="P1205" s="957"/>
      <c r="Q1205" s="957"/>
      <c r="R1205" s="957"/>
      <c r="S1205" s="957"/>
      <c r="T1205" s="957"/>
    </row>
    <row r="1206" spans="2:20" x14ac:dyDescent="0.35">
      <c r="B1206" s="957"/>
      <c r="C1206" s="957"/>
      <c r="D1206" s="957"/>
      <c r="E1206" s="957"/>
      <c r="F1206" s="957"/>
      <c r="G1206" s="957"/>
      <c r="H1206" s="957"/>
      <c r="I1206" s="957"/>
      <c r="J1206" s="957"/>
      <c r="K1206" s="957"/>
      <c r="L1206" s="957"/>
      <c r="M1206" s="957"/>
      <c r="N1206" s="957"/>
      <c r="O1206" s="957"/>
      <c r="P1206" s="957"/>
      <c r="Q1206" s="957"/>
      <c r="R1206" s="957"/>
      <c r="S1206" s="957"/>
      <c r="T1206" s="957"/>
    </row>
    <row r="1207" spans="2:20" x14ac:dyDescent="0.35">
      <c r="B1207" s="957"/>
      <c r="C1207" s="957"/>
      <c r="D1207" s="957"/>
      <c r="E1207" s="957"/>
      <c r="F1207" s="957"/>
      <c r="G1207" s="957"/>
      <c r="H1207" s="957"/>
      <c r="I1207" s="957"/>
      <c r="J1207" s="957"/>
      <c r="K1207" s="957"/>
      <c r="L1207" s="957"/>
      <c r="M1207" s="957"/>
      <c r="N1207" s="957"/>
      <c r="O1207" s="957"/>
      <c r="P1207" s="957"/>
      <c r="Q1207" s="957"/>
      <c r="R1207" s="957"/>
      <c r="S1207" s="957"/>
      <c r="T1207" s="957"/>
    </row>
    <row r="1208" spans="2:20" x14ac:dyDescent="0.35">
      <c r="B1208" s="957"/>
      <c r="C1208" s="957"/>
      <c r="D1208" s="957"/>
      <c r="E1208" s="957"/>
      <c r="F1208" s="957"/>
      <c r="G1208" s="957"/>
      <c r="H1208" s="957"/>
      <c r="I1208" s="957"/>
      <c r="J1208" s="957"/>
      <c r="K1208" s="957"/>
      <c r="L1208" s="957"/>
      <c r="M1208" s="957"/>
      <c r="N1208" s="957"/>
      <c r="O1208" s="957"/>
      <c r="P1208" s="957"/>
      <c r="Q1208" s="957"/>
      <c r="R1208" s="957"/>
      <c r="S1208" s="957"/>
      <c r="T1208" s="957"/>
    </row>
    <row r="1209" spans="2:20" x14ac:dyDescent="0.35">
      <c r="B1209" s="957"/>
      <c r="C1209" s="957"/>
      <c r="D1209" s="957"/>
      <c r="E1209" s="957"/>
      <c r="F1209" s="957"/>
      <c r="G1209" s="957"/>
      <c r="H1209" s="957"/>
      <c r="I1209" s="957"/>
      <c r="J1209" s="957"/>
      <c r="K1209" s="957"/>
      <c r="L1209" s="957"/>
      <c r="M1209" s="957"/>
      <c r="N1209" s="957"/>
      <c r="O1209" s="957"/>
      <c r="P1209" s="957"/>
      <c r="Q1209" s="957"/>
      <c r="R1209" s="957"/>
      <c r="S1209" s="957"/>
      <c r="T1209" s="957"/>
    </row>
    <row r="1210" spans="2:20" x14ac:dyDescent="0.35">
      <c r="B1210" s="957"/>
      <c r="C1210" s="957"/>
      <c r="D1210" s="957"/>
      <c r="E1210" s="957"/>
      <c r="F1210" s="957"/>
      <c r="G1210" s="957"/>
      <c r="H1210" s="957"/>
      <c r="I1210" s="957"/>
      <c r="J1210" s="957"/>
      <c r="K1210" s="957"/>
      <c r="L1210" s="957"/>
      <c r="M1210" s="957"/>
      <c r="N1210" s="957"/>
      <c r="O1210" s="957"/>
      <c r="P1210" s="957"/>
      <c r="Q1210" s="957"/>
      <c r="R1210" s="957"/>
      <c r="S1210" s="957"/>
      <c r="T1210" s="957"/>
    </row>
    <row r="1211" spans="2:20" x14ac:dyDescent="0.35">
      <c r="B1211" s="957"/>
      <c r="C1211" s="957"/>
      <c r="D1211" s="957"/>
      <c r="E1211" s="957"/>
      <c r="F1211" s="957"/>
      <c r="G1211" s="957"/>
      <c r="H1211" s="957"/>
      <c r="I1211" s="957"/>
      <c r="J1211" s="957"/>
      <c r="K1211" s="957"/>
      <c r="L1211" s="957"/>
      <c r="M1211" s="957"/>
      <c r="N1211" s="957"/>
      <c r="O1211" s="957"/>
      <c r="P1211" s="957"/>
      <c r="Q1211" s="957"/>
      <c r="R1211" s="957"/>
      <c r="S1211" s="957"/>
      <c r="T1211" s="957"/>
    </row>
    <row r="1212" spans="2:20" x14ac:dyDescent="0.35">
      <c r="B1212" s="957"/>
      <c r="C1212" s="957"/>
      <c r="D1212" s="957"/>
      <c r="E1212" s="957"/>
      <c r="F1212" s="957"/>
      <c r="G1212" s="957"/>
      <c r="H1212" s="957"/>
      <c r="I1212" s="957"/>
      <c r="J1212" s="957"/>
      <c r="K1212" s="957"/>
      <c r="L1212" s="957"/>
      <c r="M1212" s="957"/>
      <c r="N1212" s="957"/>
      <c r="O1212" s="957"/>
      <c r="P1212" s="957"/>
      <c r="Q1212" s="957"/>
      <c r="R1212" s="957"/>
      <c r="S1212" s="957"/>
      <c r="T1212" s="957"/>
    </row>
    <row r="1213" spans="2:20" x14ac:dyDescent="0.35">
      <c r="B1213" s="957"/>
      <c r="C1213" s="957"/>
      <c r="D1213" s="957"/>
      <c r="E1213" s="957"/>
      <c r="F1213" s="957"/>
      <c r="G1213" s="957"/>
      <c r="H1213" s="957"/>
      <c r="I1213" s="957"/>
      <c r="J1213" s="957"/>
      <c r="K1213" s="957"/>
      <c r="L1213" s="957"/>
      <c r="M1213" s="957"/>
      <c r="N1213" s="957"/>
      <c r="O1213" s="957"/>
      <c r="P1213" s="957"/>
      <c r="Q1213" s="957"/>
      <c r="R1213" s="957"/>
      <c r="S1213" s="957"/>
      <c r="T1213" s="957"/>
    </row>
    <row r="1214" spans="2:20" x14ac:dyDescent="0.35">
      <c r="B1214" s="957"/>
      <c r="C1214" s="957"/>
      <c r="D1214" s="957"/>
      <c r="E1214" s="957"/>
      <c r="F1214" s="957"/>
      <c r="G1214" s="957"/>
      <c r="H1214" s="957"/>
      <c r="I1214" s="957"/>
      <c r="J1214" s="957"/>
      <c r="K1214" s="957"/>
      <c r="L1214" s="957"/>
      <c r="M1214" s="957"/>
      <c r="N1214" s="957"/>
      <c r="O1214" s="957"/>
      <c r="P1214" s="957"/>
      <c r="Q1214" s="957"/>
      <c r="R1214" s="957"/>
      <c r="S1214" s="957"/>
      <c r="T1214" s="957"/>
    </row>
    <row r="1215" spans="2:20" x14ac:dyDescent="0.35">
      <c r="B1215" s="957"/>
      <c r="C1215" s="957"/>
      <c r="D1215" s="957"/>
      <c r="E1215" s="957"/>
      <c r="F1215" s="957"/>
      <c r="G1215" s="957"/>
      <c r="H1215" s="957"/>
      <c r="I1215" s="957"/>
      <c r="J1215" s="957"/>
      <c r="K1215" s="957"/>
      <c r="L1215" s="957"/>
      <c r="M1215" s="957"/>
      <c r="N1215" s="957"/>
      <c r="O1215" s="957"/>
      <c r="P1215" s="957"/>
      <c r="Q1215" s="957"/>
      <c r="R1215" s="957"/>
      <c r="S1215" s="957"/>
      <c r="T1215" s="957"/>
    </row>
    <row r="1216" spans="2:20" x14ac:dyDescent="0.35">
      <c r="B1216" s="957"/>
      <c r="C1216" s="957"/>
      <c r="D1216" s="957"/>
      <c r="E1216" s="957"/>
      <c r="F1216" s="957"/>
      <c r="G1216" s="957"/>
      <c r="H1216" s="957"/>
      <c r="I1216" s="957"/>
      <c r="J1216" s="957"/>
      <c r="K1216" s="957"/>
      <c r="L1216" s="957"/>
      <c r="M1216" s="957"/>
      <c r="N1216" s="957"/>
      <c r="O1216" s="957"/>
      <c r="P1216" s="957"/>
      <c r="Q1216" s="957"/>
      <c r="R1216" s="957"/>
      <c r="S1216" s="957"/>
      <c r="T1216" s="957"/>
    </row>
    <row r="1217" spans="2:20" x14ac:dyDescent="0.35">
      <c r="B1217" s="957"/>
      <c r="C1217" s="957"/>
      <c r="D1217" s="957"/>
      <c r="E1217" s="957"/>
      <c r="F1217" s="957"/>
      <c r="G1217" s="957"/>
      <c r="H1217" s="957"/>
      <c r="I1217" s="957"/>
      <c r="J1217" s="957"/>
      <c r="K1217" s="957"/>
      <c r="L1217" s="957"/>
      <c r="M1217" s="957"/>
      <c r="N1217" s="957"/>
      <c r="O1217" s="957"/>
      <c r="P1217" s="957"/>
      <c r="Q1217" s="957"/>
      <c r="R1217" s="957"/>
      <c r="S1217" s="957"/>
      <c r="T1217" s="957"/>
    </row>
    <row r="1218" spans="2:20" x14ac:dyDescent="0.35">
      <c r="B1218" s="957"/>
      <c r="C1218" s="957"/>
      <c r="D1218" s="957"/>
      <c r="E1218" s="957"/>
      <c r="F1218" s="957"/>
      <c r="G1218" s="957"/>
      <c r="H1218" s="957"/>
      <c r="I1218" s="957"/>
      <c r="J1218" s="957"/>
      <c r="K1218" s="957"/>
      <c r="L1218" s="957"/>
      <c r="M1218" s="957"/>
      <c r="N1218" s="957"/>
      <c r="O1218" s="957"/>
      <c r="P1218" s="957"/>
      <c r="Q1218" s="957"/>
      <c r="R1218" s="957"/>
      <c r="S1218" s="957"/>
      <c r="T1218" s="957"/>
    </row>
    <row r="1219" spans="2:20" x14ac:dyDescent="0.35">
      <c r="B1219" s="957"/>
      <c r="C1219" s="957"/>
      <c r="D1219" s="957"/>
      <c r="E1219" s="957"/>
      <c r="F1219" s="957"/>
      <c r="G1219" s="957"/>
      <c r="H1219" s="957"/>
      <c r="I1219" s="957"/>
      <c r="J1219" s="957"/>
      <c r="K1219" s="957"/>
      <c r="L1219" s="957"/>
      <c r="M1219" s="957"/>
      <c r="N1219" s="957"/>
      <c r="O1219" s="957"/>
      <c r="P1219" s="957"/>
      <c r="Q1219" s="957"/>
      <c r="R1219" s="957"/>
      <c r="S1219" s="957"/>
      <c r="T1219" s="957"/>
    </row>
    <row r="1220" spans="2:20" x14ac:dyDescent="0.35">
      <c r="B1220" s="957"/>
      <c r="C1220" s="957"/>
      <c r="D1220" s="957"/>
      <c r="E1220" s="957"/>
      <c r="F1220" s="957"/>
      <c r="G1220" s="957"/>
      <c r="H1220" s="957"/>
      <c r="I1220" s="957"/>
      <c r="J1220" s="957"/>
      <c r="K1220" s="957"/>
      <c r="L1220" s="957"/>
      <c r="M1220" s="957"/>
      <c r="N1220" s="957"/>
      <c r="O1220" s="957"/>
      <c r="P1220" s="957"/>
      <c r="Q1220" s="957"/>
      <c r="R1220" s="957"/>
      <c r="S1220" s="957"/>
      <c r="T1220" s="957"/>
    </row>
    <row r="1221" spans="2:20" x14ac:dyDescent="0.35">
      <c r="B1221" s="957"/>
      <c r="C1221" s="957"/>
      <c r="D1221" s="957"/>
      <c r="E1221" s="957"/>
      <c r="F1221" s="957"/>
      <c r="G1221" s="957"/>
      <c r="H1221" s="957"/>
      <c r="I1221" s="957"/>
      <c r="J1221" s="957"/>
      <c r="K1221" s="957"/>
      <c r="L1221" s="957"/>
      <c r="M1221" s="957"/>
      <c r="N1221" s="957"/>
      <c r="O1221" s="957"/>
      <c r="P1221" s="957"/>
      <c r="Q1221" s="957"/>
      <c r="R1221" s="957"/>
      <c r="S1221" s="957"/>
      <c r="T1221" s="957"/>
    </row>
    <row r="1222" spans="2:20" x14ac:dyDescent="0.35">
      <c r="B1222" s="957"/>
      <c r="C1222" s="957"/>
      <c r="D1222" s="957"/>
      <c r="E1222" s="957"/>
      <c r="F1222" s="957"/>
      <c r="G1222" s="957"/>
      <c r="H1222" s="957"/>
      <c r="I1222" s="957"/>
      <c r="J1222" s="957"/>
      <c r="K1222" s="957"/>
      <c r="L1222" s="957"/>
      <c r="M1222" s="957"/>
      <c r="N1222" s="957"/>
      <c r="O1222" s="957"/>
      <c r="P1222" s="957"/>
      <c r="Q1222" s="957"/>
      <c r="R1222" s="957"/>
      <c r="S1222" s="957"/>
      <c r="T1222" s="957"/>
    </row>
    <row r="1223" spans="2:20" x14ac:dyDescent="0.35">
      <c r="B1223" s="957"/>
      <c r="C1223" s="957"/>
      <c r="D1223" s="957"/>
      <c r="E1223" s="957"/>
      <c r="F1223" s="957"/>
      <c r="G1223" s="957"/>
      <c r="H1223" s="957"/>
      <c r="I1223" s="957"/>
      <c r="J1223" s="957"/>
      <c r="K1223" s="957"/>
      <c r="L1223" s="957"/>
      <c r="M1223" s="957"/>
      <c r="N1223" s="957"/>
      <c r="O1223" s="957"/>
      <c r="P1223" s="957"/>
      <c r="Q1223" s="957"/>
      <c r="R1223" s="957"/>
      <c r="S1223" s="957"/>
      <c r="T1223" s="957"/>
    </row>
    <row r="1224" spans="2:20" x14ac:dyDescent="0.35">
      <c r="B1224" s="957"/>
      <c r="C1224" s="957"/>
      <c r="D1224" s="957"/>
      <c r="E1224" s="957"/>
      <c r="F1224" s="957"/>
      <c r="G1224" s="957"/>
      <c r="H1224" s="957"/>
      <c r="I1224" s="957"/>
      <c r="J1224" s="957"/>
      <c r="K1224" s="957"/>
      <c r="L1224" s="957"/>
      <c r="M1224" s="957"/>
      <c r="N1224" s="957"/>
      <c r="O1224" s="957"/>
      <c r="P1224" s="957"/>
      <c r="Q1224" s="957"/>
      <c r="R1224" s="957"/>
      <c r="S1224" s="957"/>
      <c r="T1224" s="957"/>
    </row>
    <row r="1225" spans="2:20" x14ac:dyDescent="0.35">
      <c r="B1225" s="957"/>
      <c r="C1225" s="957"/>
      <c r="D1225" s="957"/>
      <c r="E1225" s="957"/>
      <c r="F1225" s="957"/>
      <c r="G1225" s="957"/>
      <c r="H1225" s="957"/>
      <c r="I1225" s="957"/>
      <c r="J1225" s="957"/>
      <c r="K1225" s="957"/>
      <c r="L1225" s="957"/>
      <c r="M1225" s="957"/>
      <c r="N1225" s="957"/>
      <c r="O1225" s="957"/>
      <c r="P1225" s="957"/>
      <c r="Q1225" s="957"/>
      <c r="R1225" s="957"/>
      <c r="S1225" s="957"/>
      <c r="T1225" s="957"/>
    </row>
    <row r="1226" spans="2:20" x14ac:dyDescent="0.35">
      <c r="B1226" s="957"/>
      <c r="C1226" s="957"/>
      <c r="D1226" s="957"/>
      <c r="E1226" s="957"/>
      <c r="F1226" s="957"/>
      <c r="G1226" s="957"/>
      <c r="H1226" s="957"/>
      <c r="I1226" s="957"/>
      <c r="J1226" s="957"/>
      <c r="K1226" s="957"/>
      <c r="L1226" s="957"/>
      <c r="M1226" s="957"/>
      <c r="N1226" s="957"/>
      <c r="O1226" s="957"/>
      <c r="P1226" s="957"/>
      <c r="Q1226" s="957"/>
      <c r="R1226" s="957"/>
      <c r="S1226" s="957"/>
      <c r="T1226" s="957"/>
    </row>
    <row r="1227" spans="2:20" x14ac:dyDescent="0.35">
      <c r="B1227" s="957"/>
      <c r="C1227" s="957"/>
      <c r="D1227" s="957"/>
      <c r="E1227" s="957"/>
      <c r="F1227" s="957"/>
      <c r="G1227" s="957"/>
      <c r="H1227" s="957"/>
      <c r="I1227" s="957"/>
      <c r="J1227" s="957"/>
      <c r="K1227" s="957"/>
      <c r="L1227" s="957"/>
      <c r="M1227" s="957"/>
      <c r="N1227" s="957"/>
      <c r="O1227" s="957"/>
      <c r="P1227" s="957"/>
      <c r="Q1227" s="957"/>
      <c r="R1227" s="957"/>
      <c r="S1227" s="957"/>
      <c r="T1227" s="957"/>
    </row>
    <row r="1228" spans="2:20" x14ac:dyDescent="0.35">
      <c r="B1228" s="957"/>
      <c r="C1228" s="957"/>
      <c r="D1228" s="957"/>
      <c r="E1228" s="957"/>
      <c r="F1228" s="957"/>
      <c r="G1228" s="957"/>
      <c r="H1228" s="957"/>
      <c r="I1228" s="957"/>
      <c r="J1228" s="957"/>
      <c r="K1228" s="957"/>
      <c r="L1228" s="957"/>
      <c r="M1228" s="957"/>
      <c r="N1228" s="957"/>
      <c r="O1228" s="957"/>
      <c r="P1228" s="957"/>
      <c r="Q1228" s="957"/>
      <c r="R1228" s="957"/>
      <c r="S1228" s="957"/>
      <c r="T1228" s="957"/>
    </row>
    <row r="1229" spans="2:20" x14ac:dyDescent="0.35">
      <c r="B1229" s="957"/>
      <c r="C1229" s="957"/>
      <c r="D1229" s="957"/>
      <c r="E1229" s="957"/>
      <c r="F1229" s="957"/>
      <c r="G1229" s="957"/>
      <c r="H1229" s="957"/>
      <c r="I1229" s="957"/>
      <c r="J1229" s="957"/>
      <c r="K1229" s="957"/>
      <c r="L1229" s="957"/>
      <c r="M1229" s="957"/>
      <c r="N1229" s="957"/>
      <c r="O1229" s="957"/>
      <c r="P1229" s="957"/>
      <c r="Q1229" s="957"/>
      <c r="R1229" s="957"/>
      <c r="S1229" s="957"/>
      <c r="T1229" s="957"/>
    </row>
    <row r="1230" spans="2:20" x14ac:dyDescent="0.35">
      <c r="B1230" s="957"/>
      <c r="C1230" s="957"/>
      <c r="D1230" s="957"/>
      <c r="E1230" s="957"/>
      <c r="F1230" s="957"/>
      <c r="G1230" s="957"/>
      <c r="H1230" s="957"/>
      <c r="I1230" s="957"/>
      <c r="J1230" s="957"/>
      <c r="K1230" s="957"/>
      <c r="L1230" s="957"/>
      <c r="M1230" s="957"/>
      <c r="N1230" s="957"/>
      <c r="O1230" s="957"/>
      <c r="P1230" s="957"/>
      <c r="Q1230" s="957"/>
      <c r="R1230" s="957"/>
      <c r="S1230" s="957"/>
      <c r="T1230" s="957"/>
    </row>
    <row r="1231" spans="2:20" x14ac:dyDescent="0.35">
      <c r="B1231" s="957"/>
      <c r="C1231" s="957"/>
      <c r="D1231" s="957"/>
      <c r="E1231" s="957"/>
      <c r="F1231" s="957"/>
      <c r="G1231" s="957"/>
      <c r="H1231" s="957"/>
      <c r="I1231" s="957"/>
      <c r="J1231" s="957"/>
      <c r="K1231" s="957"/>
      <c r="L1231" s="957"/>
      <c r="M1231" s="957"/>
      <c r="N1231" s="957"/>
      <c r="O1231" s="957"/>
      <c r="P1231" s="957"/>
      <c r="Q1231" s="957"/>
      <c r="R1231" s="957"/>
      <c r="S1231" s="957"/>
      <c r="T1231" s="957"/>
    </row>
    <row r="1232" spans="2:20" x14ac:dyDescent="0.35">
      <c r="B1232" s="957"/>
      <c r="C1232" s="957"/>
      <c r="D1232" s="957"/>
      <c r="E1232" s="957"/>
      <c r="F1232" s="957"/>
      <c r="G1232" s="957"/>
      <c r="H1232" s="957"/>
      <c r="I1232" s="957"/>
      <c r="J1232" s="957"/>
      <c r="K1232" s="957"/>
      <c r="L1232" s="957"/>
      <c r="M1232" s="957"/>
      <c r="N1232" s="957"/>
      <c r="O1232" s="957"/>
      <c r="P1232" s="957"/>
      <c r="Q1232" s="957"/>
      <c r="R1232" s="957"/>
      <c r="S1232" s="957"/>
      <c r="T1232" s="957"/>
    </row>
    <row r="1233" spans="2:20" x14ac:dyDescent="0.35">
      <c r="B1233" s="957"/>
      <c r="C1233" s="957"/>
      <c r="D1233" s="957"/>
      <c r="E1233" s="957"/>
      <c r="F1233" s="957"/>
      <c r="G1233" s="957"/>
      <c r="H1233" s="957"/>
      <c r="I1233" s="957"/>
      <c r="J1233" s="957"/>
      <c r="K1233" s="957"/>
      <c r="L1233" s="957"/>
      <c r="M1233" s="957"/>
      <c r="N1233" s="957"/>
      <c r="O1233" s="957"/>
      <c r="P1233" s="957"/>
      <c r="Q1233" s="957"/>
      <c r="R1233" s="957"/>
      <c r="S1233" s="957"/>
      <c r="T1233" s="957"/>
    </row>
    <row r="1234" spans="2:20" x14ac:dyDescent="0.35">
      <c r="B1234" s="957"/>
      <c r="C1234" s="957"/>
      <c r="D1234" s="957"/>
      <c r="E1234" s="957"/>
      <c r="F1234" s="957"/>
      <c r="G1234" s="957"/>
      <c r="H1234" s="957"/>
      <c r="I1234" s="957"/>
      <c r="J1234" s="957"/>
      <c r="K1234" s="957"/>
      <c r="L1234" s="957"/>
      <c r="M1234" s="957"/>
      <c r="N1234" s="957"/>
      <c r="O1234" s="957"/>
      <c r="P1234" s="957"/>
      <c r="Q1234" s="957"/>
      <c r="R1234" s="957"/>
      <c r="S1234" s="957"/>
      <c r="T1234" s="957"/>
    </row>
    <row r="1235" spans="2:20" x14ac:dyDescent="0.35">
      <c r="B1235" s="957"/>
      <c r="C1235" s="957"/>
      <c r="D1235" s="957"/>
      <c r="E1235" s="957"/>
      <c r="F1235" s="957"/>
      <c r="G1235" s="957"/>
      <c r="H1235" s="957"/>
      <c r="I1235" s="957"/>
      <c r="J1235" s="957"/>
      <c r="K1235" s="957"/>
      <c r="L1235" s="957"/>
      <c r="M1235" s="957"/>
      <c r="N1235" s="957"/>
      <c r="O1235" s="957"/>
      <c r="P1235" s="957"/>
      <c r="Q1235" s="957"/>
      <c r="R1235" s="957"/>
      <c r="S1235" s="957"/>
      <c r="T1235" s="957"/>
    </row>
    <row r="1236" spans="2:20" x14ac:dyDescent="0.35">
      <c r="B1236" s="957"/>
      <c r="C1236" s="957"/>
      <c r="D1236" s="957"/>
      <c r="E1236" s="957"/>
      <c r="F1236" s="957"/>
      <c r="G1236" s="957"/>
      <c r="H1236" s="957"/>
      <c r="I1236" s="957"/>
      <c r="J1236" s="957"/>
      <c r="K1236" s="957"/>
      <c r="L1236" s="957"/>
      <c r="M1236" s="957"/>
      <c r="N1236" s="957"/>
      <c r="O1236" s="957"/>
      <c r="P1236" s="957"/>
      <c r="Q1236" s="957"/>
      <c r="R1236" s="957"/>
      <c r="S1236" s="957"/>
      <c r="T1236" s="957"/>
    </row>
    <row r="1237" spans="2:20" x14ac:dyDescent="0.35">
      <c r="B1237" s="957"/>
      <c r="C1237" s="957"/>
      <c r="D1237" s="957"/>
      <c r="E1237" s="957"/>
      <c r="F1237" s="957"/>
      <c r="G1237" s="957"/>
      <c r="H1237" s="957"/>
      <c r="I1237" s="957"/>
      <c r="J1237" s="957"/>
      <c r="K1237" s="957"/>
      <c r="L1237" s="957"/>
      <c r="M1237" s="957"/>
      <c r="N1237" s="957"/>
      <c r="O1237" s="957"/>
      <c r="P1237" s="957"/>
      <c r="Q1237" s="957"/>
      <c r="R1237" s="957"/>
      <c r="S1237" s="957"/>
      <c r="T1237" s="957"/>
    </row>
    <row r="1238" spans="2:20" x14ac:dyDescent="0.35">
      <c r="B1238" s="957"/>
      <c r="C1238" s="957"/>
      <c r="D1238" s="957"/>
      <c r="E1238" s="957"/>
      <c r="F1238" s="957"/>
      <c r="G1238" s="957"/>
      <c r="H1238" s="957"/>
      <c r="I1238" s="957"/>
      <c r="J1238" s="957"/>
      <c r="K1238" s="957"/>
      <c r="L1238" s="957"/>
      <c r="M1238" s="957"/>
      <c r="N1238" s="957"/>
      <c r="O1238" s="957"/>
      <c r="P1238" s="957"/>
      <c r="Q1238" s="957"/>
      <c r="R1238" s="957"/>
      <c r="S1238" s="957"/>
      <c r="T1238" s="957"/>
    </row>
    <row r="1239" spans="2:20" x14ac:dyDescent="0.35">
      <c r="B1239" s="957"/>
      <c r="C1239" s="957"/>
      <c r="D1239" s="957"/>
      <c r="E1239" s="957"/>
      <c r="F1239" s="957"/>
      <c r="G1239" s="957"/>
      <c r="H1239" s="957"/>
      <c r="I1239" s="957"/>
      <c r="J1239" s="957"/>
      <c r="K1239" s="957"/>
      <c r="L1239" s="957"/>
      <c r="M1239" s="957"/>
      <c r="N1239" s="957"/>
      <c r="O1239" s="957"/>
      <c r="P1239" s="957"/>
      <c r="Q1239" s="957"/>
      <c r="R1239" s="957"/>
      <c r="S1239" s="957"/>
      <c r="T1239" s="957"/>
    </row>
    <row r="1240" spans="2:20" x14ac:dyDescent="0.35">
      <c r="B1240" s="957"/>
      <c r="C1240" s="957"/>
      <c r="D1240" s="957"/>
      <c r="E1240" s="957"/>
      <c r="F1240" s="957"/>
      <c r="G1240" s="957"/>
      <c r="H1240" s="957"/>
      <c r="I1240" s="957"/>
      <c r="J1240" s="957"/>
      <c r="K1240" s="957"/>
      <c r="L1240" s="957"/>
      <c r="M1240" s="957"/>
      <c r="N1240" s="957"/>
      <c r="O1240" s="957"/>
      <c r="P1240" s="957"/>
      <c r="Q1240" s="957"/>
      <c r="R1240" s="957"/>
      <c r="S1240" s="957"/>
      <c r="T1240" s="957"/>
    </row>
    <row r="1241" spans="2:20" x14ac:dyDescent="0.35">
      <c r="B1241" s="957"/>
      <c r="C1241" s="957"/>
      <c r="D1241" s="957"/>
      <c r="E1241" s="957"/>
      <c r="F1241" s="957"/>
      <c r="G1241" s="957"/>
      <c r="H1241" s="957"/>
      <c r="I1241" s="957"/>
      <c r="J1241" s="957"/>
      <c r="K1241" s="957"/>
      <c r="L1241" s="957"/>
      <c r="M1241" s="957"/>
      <c r="N1241" s="957"/>
      <c r="O1241" s="957"/>
      <c r="P1241" s="957"/>
      <c r="Q1241" s="957"/>
      <c r="R1241" s="957"/>
      <c r="S1241" s="957"/>
      <c r="T1241" s="957"/>
    </row>
    <row r="1242" spans="2:20" x14ac:dyDescent="0.35">
      <c r="B1242" s="957"/>
      <c r="C1242" s="957"/>
      <c r="D1242" s="957"/>
      <c r="E1242" s="957"/>
      <c r="F1242" s="957"/>
      <c r="G1242" s="957"/>
      <c r="H1242" s="957"/>
      <c r="I1242" s="957"/>
      <c r="J1242" s="957"/>
      <c r="K1242" s="957"/>
      <c r="L1242" s="957"/>
      <c r="M1242" s="957"/>
      <c r="N1242" s="957"/>
      <c r="O1242" s="957"/>
      <c r="P1242" s="957"/>
      <c r="Q1242" s="957"/>
      <c r="R1242" s="957"/>
      <c r="S1242" s="957"/>
      <c r="T1242" s="957"/>
    </row>
    <row r="1243" spans="2:20" x14ac:dyDescent="0.35">
      <c r="B1243" s="957"/>
      <c r="C1243" s="957"/>
      <c r="D1243" s="957"/>
      <c r="E1243" s="957"/>
      <c r="F1243" s="957"/>
      <c r="G1243" s="957"/>
      <c r="H1243" s="957"/>
      <c r="I1243" s="957"/>
      <c r="J1243" s="957"/>
      <c r="K1243" s="957"/>
      <c r="L1243" s="957"/>
      <c r="M1243" s="957"/>
      <c r="N1243" s="957"/>
      <c r="O1243" s="957"/>
      <c r="P1243" s="957"/>
      <c r="Q1243" s="957"/>
      <c r="R1243" s="957"/>
      <c r="S1243" s="957"/>
      <c r="T1243" s="957"/>
    </row>
    <row r="1244" spans="2:20" x14ac:dyDescent="0.35">
      <c r="B1244" s="957"/>
      <c r="C1244" s="957"/>
      <c r="D1244" s="957"/>
      <c r="E1244" s="957"/>
      <c r="F1244" s="957"/>
      <c r="G1244" s="957"/>
      <c r="H1244" s="957"/>
      <c r="I1244" s="957"/>
      <c r="J1244" s="957"/>
      <c r="K1244" s="957"/>
      <c r="L1244" s="957"/>
      <c r="M1244" s="957"/>
      <c r="N1244" s="957"/>
      <c r="O1244" s="957"/>
      <c r="P1244" s="957"/>
      <c r="Q1244" s="957"/>
      <c r="R1244" s="957"/>
      <c r="S1244" s="957"/>
      <c r="T1244" s="957"/>
    </row>
    <row r="1245" spans="2:20" x14ac:dyDescent="0.35">
      <c r="B1245" s="957"/>
      <c r="C1245" s="957"/>
      <c r="D1245" s="957"/>
      <c r="E1245" s="957"/>
      <c r="F1245" s="957"/>
      <c r="G1245" s="957"/>
      <c r="H1245" s="957"/>
      <c r="I1245" s="957"/>
      <c r="J1245" s="957"/>
      <c r="K1245" s="957"/>
      <c r="L1245" s="957"/>
      <c r="M1245" s="957"/>
      <c r="N1245" s="957"/>
      <c r="O1245" s="957"/>
      <c r="P1245" s="957"/>
      <c r="Q1245" s="957"/>
      <c r="R1245" s="957"/>
      <c r="S1245" s="957"/>
      <c r="T1245" s="957"/>
    </row>
    <row r="1246" spans="2:20" x14ac:dyDescent="0.35">
      <c r="B1246" s="957"/>
      <c r="C1246" s="957"/>
      <c r="D1246" s="957"/>
      <c r="E1246" s="957"/>
      <c r="F1246" s="957"/>
      <c r="G1246" s="957"/>
      <c r="H1246" s="957"/>
      <c r="I1246" s="957"/>
      <c r="J1246" s="957"/>
      <c r="K1246" s="957"/>
      <c r="L1246" s="957"/>
      <c r="M1246" s="957"/>
      <c r="N1246" s="957"/>
      <c r="O1246" s="957"/>
      <c r="P1246" s="957"/>
      <c r="Q1246" s="957"/>
      <c r="R1246" s="957"/>
      <c r="S1246" s="957"/>
      <c r="T1246" s="957"/>
    </row>
    <row r="1247" spans="2:20" x14ac:dyDescent="0.35">
      <c r="B1247" s="957"/>
      <c r="C1247" s="957"/>
      <c r="D1247" s="957"/>
      <c r="E1247" s="957"/>
      <c r="F1247" s="957"/>
      <c r="G1247" s="957"/>
      <c r="H1247" s="957"/>
      <c r="I1247" s="957"/>
      <c r="J1247" s="957"/>
      <c r="K1247" s="957"/>
      <c r="L1247" s="957"/>
      <c r="M1247" s="957"/>
      <c r="N1247" s="957"/>
      <c r="O1247" s="957"/>
      <c r="P1247" s="957"/>
      <c r="Q1247" s="957"/>
      <c r="R1247" s="957"/>
      <c r="S1247" s="957"/>
      <c r="T1247" s="957"/>
    </row>
    <row r="1248" spans="2:20" x14ac:dyDescent="0.35">
      <c r="B1248" s="957"/>
      <c r="C1248" s="957"/>
      <c r="D1248" s="957"/>
      <c r="E1248" s="957"/>
      <c r="F1248" s="957"/>
      <c r="G1248" s="957"/>
      <c r="H1248" s="957"/>
      <c r="I1248" s="957"/>
      <c r="J1248" s="957"/>
      <c r="K1248" s="957"/>
      <c r="L1248" s="957"/>
      <c r="M1248" s="957"/>
      <c r="N1248" s="957"/>
      <c r="O1248" s="957"/>
      <c r="P1248" s="957"/>
      <c r="Q1248" s="957"/>
      <c r="R1248" s="957"/>
      <c r="S1248" s="957"/>
      <c r="T1248" s="957"/>
    </row>
    <row r="1249" spans="2:20" x14ac:dyDescent="0.35">
      <c r="B1249" s="957"/>
      <c r="C1249" s="957"/>
      <c r="D1249" s="957"/>
      <c r="E1249" s="957"/>
      <c r="F1249" s="957"/>
      <c r="G1249" s="957"/>
      <c r="H1249" s="957"/>
      <c r="I1249" s="957"/>
      <c r="J1249" s="957"/>
      <c r="K1249" s="957"/>
      <c r="L1249" s="957"/>
      <c r="M1249" s="957"/>
      <c r="N1249" s="957"/>
      <c r="O1249" s="957"/>
      <c r="P1249" s="957"/>
      <c r="Q1249" s="957"/>
      <c r="R1249" s="957"/>
      <c r="S1249" s="957"/>
      <c r="T1249" s="957"/>
    </row>
    <row r="1250" spans="2:20" x14ac:dyDescent="0.35">
      <c r="B1250" s="957"/>
      <c r="C1250" s="957"/>
      <c r="D1250" s="957"/>
      <c r="E1250" s="957"/>
      <c r="F1250" s="957"/>
      <c r="G1250" s="957"/>
      <c r="H1250" s="957"/>
      <c r="I1250" s="957"/>
      <c r="J1250" s="957"/>
      <c r="K1250" s="957"/>
      <c r="L1250" s="957"/>
      <c r="M1250" s="957"/>
      <c r="N1250" s="957"/>
      <c r="O1250" s="957"/>
      <c r="P1250" s="957"/>
      <c r="Q1250" s="957"/>
      <c r="R1250" s="957"/>
      <c r="S1250" s="957"/>
      <c r="T1250" s="957"/>
    </row>
    <row r="1251" spans="2:20" x14ac:dyDescent="0.35">
      <c r="B1251" s="957"/>
      <c r="C1251" s="957"/>
      <c r="D1251" s="957"/>
      <c r="E1251" s="957"/>
      <c r="F1251" s="957"/>
      <c r="G1251" s="957"/>
      <c r="H1251" s="957"/>
      <c r="I1251" s="957"/>
      <c r="J1251" s="957"/>
      <c r="K1251" s="957"/>
      <c r="L1251" s="957"/>
      <c r="M1251" s="957"/>
      <c r="N1251" s="957"/>
      <c r="O1251" s="957"/>
      <c r="P1251" s="957"/>
      <c r="Q1251" s="957"/>
      <c r="R1251" s="957"/>
      <c r="S1251" s="957"/>
      <c r="T1251" s="957"/>
    </row>
    <row r="1252" spans="2:20" x14ac:dyDescent="0.35">
      <c r="B1252" s="957"/>
      <c r="C1252" s="957"/>
      <c r="D1252" s="957"/>
      <c r="E1252" s="957"/>
      <c r="F1252" s="957"/>
      <c r="G1252" s="957"/>
      <c r="H1252" s="957"/>
      <c r="I1252" s="957"/>
      <c r="J1252" s="957"/>
      <c r="K1252" s="957"/>
      <c r="L1252" s="957"/>
      <c r="M1252" s="957"/>
      <c r="N1252" s="957"/>
      <c r="O1252" s="957"/>
      <c r="P1252" s="957"/>
      <c r="Q1252" s="957"/>
      <c r="R1252" s="957"/>
      <c r="S1252" s="957"/>
      <c r="T1252" s="957"/>
    </row>
    <row r="1253" spans="2:20" x14ac:dyDescent="0.35">
      <c r="B1253" s="957"/>
      <c r="C1253" s="957"/>
      <c r="D1253" s="957"/>
      <c r="E1253" s="957"/>
      <c r="F1253" s="957"/>
      <c r="G1253" s="957"/>
      <c r="H1253" s="957"/>
      <c r="I1253" s="957"/>
      <c r="J1253" s="957"/>
      <c r="K1253" s="957"/>
      <c r="L1253" s="957"/>
      <c r="M1253" s="957"/>
      <c r="N1253" s="957"/>
      <c r="O1253" s="957"/>
      <c r="P1253" s="957"/>
      <c r="Q1253" s="957"/>
      <c r="R1253" s="957"/>
      <c r="S1253" s="957"/>
      <c r="T1253" s="957"/>
    </row>
    <row r="1254" spans="2:20" x14ac:dyDescent="0.35">
      <c r="B1254" s="957"/>
      <c r="C1254" s="957"/>
      <c r="D1254" s="957"/>
      <c r="E1254" s="957"/>
      <c r="F1254" s="957"/>
      <c r="G1254" s="957"/>
      <c r="H1254" s="957"/>
      <c r="I1254" s="957"/>
      <c r="J1254" s="957"/>
      <c r="K1254" s="957"/>
      <c r="L1254" s="957"/>
      <c r="M1254" s="957"/>
      <c r="N1254" s="957"/>
      <c r="O1254" s="957"/>
      <c r="P1254" s="957"/>
      <c r="Q1254" s="957"/>
      <c r="R1254" s="957"/>
      <c r="S1254" s="957"/>
      <c r="T1254" s="957"/>
    </row>
    <row r="1255" spans="2:20" x14ac:dyDescent="0.35">
      <c r="B1255" s="957"/>
      <c r="C1255" s="957"/>
      <c r="D1255" s="957"/>
      <c r="E1255" s="957"/>
      <c r="F1255" s="957"/>
      <c r="G1255" s="957"/>
      <c r="H1255" s="957"/>
      <c r="I1255" s="957"/>
      <c r="J1255" s="957"/>
      <c r="K1255" s="957"/>
      <c r="L1255" s="957"/>
      <c r="M1255" s="957"/>
      <c r="N1255" s="957"/>
      <c r="O1255" s="957"/>
      <c r="P1255" s="957"/>
      <c r="Q1255" s="957"/>
      <c r="R1255" s="957"/>
      <c r="S1255" s="957"/>
      <c r="T1255" s="957"/>
    </row>
    <row r="1256" spans="2:20" x14ac:dyDescent="0.35">
      <c r="B1256" s="957"/>
      <c r="C1256" s="957"/>
      <c r="D1256" s="957"/>
      <c r="E1256" s="957"/>
      <c r="F1256" s="957"/>
      <c r="G1256" s="957"/>
      <c r="H1256" s="957"/>
      <c r="I1256" s="957"/>
      <c r="J1256" s="957"/>
      <c r="K1256" s="957"/>
      <c r="L1256" s="957"/>
      <c r="M1256" s="957"/>
      <c r="N1256" s="957"/>
      <c r="O1256" s="957"/>
      <c r="P1256" s="957"/>
      <c r="Q1256" s="957"/>
      <c r="R1256" s="957"/>
      <c r="S1256" s="957"/>
      <c r="T1256" s="957"/>
    </row>
    <row r="1257" spans="2:20" x14ac:dyDescent="0.35">
      <c r="B1257" s="957"/>
      <c r="C1257" s="957"/>
      <c r="D1257" s="957"/>
      <c r="E1257" s="957"/>
      <c r="F1257" s="957"/>
      <c r="G1257" s="957"/>
      <c r="H1257" s="957"/>
      <c r="I1257" s="957"/>
      <c r="J1257" s="957"/>
      <c r="K1257" s="957"/>
      <c r="L1257" s="957"/>
      <c r="M1257" s="957"/>
      <c r="N1257" s="957"/>
      <c r="O1257" s="957"/>
      <c r="P1257" s="957"/>
      <c r="Q1257" s="957"/>
      <c r="R1257" s="957"/>
      <c r="S1257" s="957"/>
      <c r="T1257" s="957"/>
    </row>
    <row r="1258" spans="2:20" x14ac:dyDescent="0.35">
      <c r="B1258" s="957"/>
      <c r="C1258" s="957"/>
      <c r="D1258" s="957"/>
      <c r="E1258" s="957"/>
      <c r="F1258" s="957"/>
      <c r="G1258" s="957"/>
      <c r="H1258" s="957"/>
      <c r="I1258" s="957"/>
      <c r="J1258" s="957"/>
      <c r="K1258" s="957"/>
      <c r="L1258" s="957"/>
      <c r="M1258" s="957"/>
      <c r="N1258" s="957"/>
      <c r="O1258" s="957"/>
      <c r="P1258" s="957"/>
      <c r="Q1258" s="957"/>
      <c r="R1258" s="957"/>
      <c r="S1258" s="957"/>
      <c r="T1258" s="957"/>
    </row>
    <row r="1259" spans="2:20" x14ac:dyDescent="0.35">
      <c r="B1259" s="957"/>
      <c r="C1259" s="957"/>
      <c r="D1259" s="957"/>
      <c r="E1259" s="957"/>
      <c r="F1259" s="957"/>
      <c r="G1259" s="957"/>
      <c r="H1259" s="957"/>
      <c r="I1259" s="957"/>
      <c r="J1259" s="957"/>
      <c r="K1259" s="957"/>
      <c r="L1259" s="957"/>
      <c r="M1259" s="957"/>
      <c r="N1259" s="957"/>
      <c r="O1259" s="957"/>
      <c r="P1259" s="957"/>
      <c r="Q1259" s="957"/>
      <c r="R1259" s="957"/>
      <c r="S1259" s="957"/>
      <c r="T1259" s="957"/>
    </row>
    <row r="1260" spans="2:20" x14ac:dyDescent="0.35">
      <c r="B1260" s="957"/>
      <c r="C1260" s="957"/>
      <c r="D1260" s="957"/>
      <c r="E1260" s="957"/>
      <c r="F1260" s="957"/>
      <c r="G1260" s="957"/>
      <c r="H1260" s="957"/>
      <c r="I1260" s="957"/>
      <c r="J1260" s="957"/>
      <c r="K1260" s="957"/>
      <c r="L1260" s="957"/>
      <c r="M1260" s="957"/>
      <c r="N1260" s="957"/>
      <c r="O1260" s="957"/>
      <c r="P1260" s="957"/>
      <c r="Q1260" s="957"/>
      <c r="R1260" s="957"/>
      <c r="S1260" s="957"/>
      <c r="T1260" s="957"/>
    </row>
    <row r="1261" spans="2:20" x14ac:dyDescent="0.35">
      <c r="B1261" s="957"/>
      <c r="C1261" s="957"/>
      <c r="D1261" s="957"/>
      <c r="E1261" s="957"/>
      <c r="F1261" s="957"/>
      <c r="G1261" s="957"/>
      <c r="H1261" s="957"/>
      <c r="I1261" s="957"/>
      <c r="J1261" s="957"/>
      <c r="K1261" s="957"/>
      <c r="L1261" s="957"/>
      <c r="M1261" s="957"/>
      <c r="N1261" s="957"/>
      <c r="O1261" s="957"/>
      <c r="P1261" s="957"/>
      <c r="Q1261" s="957"/>
      <c r="R1261" s="957"/>
      <c r="S1261" s="957"/>
      <c r="T1261" s="957"/>
    </row>
    <row r="1262" spans="2:20" x14ac:dyDescent="0.35">
      <c r="B1262" s="957"/>
      <c r="C1262" s="957"/>
      <c r="D1262" s="957"/>
      <c r="E1262" s="957"/>
      <c r="F1262" s="957"/>
      <c r="G1262" s="957"/>
      <c r="H1262" s="957"/>
      <c r="I1262" s="957"/>
      <c r="J1262" s="957"/>
      <c r="K1262" s="957"/>
      <c r="L1262" s="957"/>
      <c r="M1262" s="957"/>
      <c r="N1262" s="957"/>
      <c r="O1262" s="957"/>
      <c r="P1262" s="957"/>
      <c r="Q1262" s="957"/>
      <c r="R1262" s="957"/>
      <c r="S1262" s="957"/>
      <c r="T1262" s="957"/>
    </row>
    <row r="1263" spans="2:20" x14ac:dyDescent="0.35">
      <c r="B1263" s="957"/>
      <c r="C1263" s="957"/>
      <c r="D1263" s="957"/>
      <c r="E1263" s="957"/>
      <c r="F1263" s="957"/>
      <c r="G1263" s="957"/>
      <c r="H1263" s="957"/>
      <c r="I1263" s="957"/>
      <c r="J1263" s="957"/>
      <c r="K1263" s="957"/>
      <c r="L1263" s="957"/>
      <c r="M1263" s="957"/>
      <c r="N1263" s="957"/>
      <c r="O1263" s="957"/>
      <c r="P1263" s="957"/>
      <c r="Q1263" s="957"/>
      <c r="R1263" s="957"/>
      <c r="S1263" s="957"/>
      <c r="T1263" s="957"/>
    </row>
    <row r="1264" spans="2:20" x14ac:dyDescent="0.35">
      <c r="B1264" s="957"/>
      <c r="C1264" s="957"/>
      <c r="D1264" s="957"/>
      <c r="E1264" s="957"/>
      <c r="F1264" s="957"/>
      <c r="G1264" s="957"/>
      <c r="H1264" s="957"/>
      <c r="I1264" s="957"/>
      <c r="J1264" s="957"/>
      <c r="K1264" s="957"/>
      <c r="L1264" s="957"/>
      <c r="M1264" s="957"/>
      <c r="N1264" s="957"/>
      <c r="O1264" s="957"/>
      <c r="P1264" s="957"/>
      <c r="Q1264" s="957"/>
      <c r="R1264" s="957"/>
      <c r="S1264" s="957"/>
      <c r="T1264" s="957"/>
    </row>
    <row r="1265" spans="2:20" x14ac:dyDescent="0.35">
      <c r="B1265" s="957"/>
      <c r="C1265" s="957"/>
      <c r="D1265" s="957"/>
      <c r="E1265" s="957"/>
      <c r="F1265" s="957"/>
      <c r="G1265" s="957"/>
      <c r="H1265" s="957"/>
      <c r="I1265" s="957"/>
      <c r="J1265" s="957"/>
      <c r="K1265" s="957"/>
      <c r="L1265" s="957"/>
      <c r="M1265" s="957"/>
      <c r="N1265" s="957"/>
      <c r="O1265" s="957"/>
      <c r="P1265" s="957"/>
      <c r="Q1265" s="957"/>
      <c r="R1265" s="957"/>
      <c r="S1265" s="957"/>
      <c r="T1265" s="957"/>
    </row>
    <row r="1266" spans="2:20" x14ac:dyDescent="0.35">
      <c r="B1266" s="957"/>
      <c r="C1266" s="957"/>
      <c r="D1266" s="957"/>
      <c r="E1266" s="957"/>
      <c r="F1266" s="957"/>
      <c r="G1266" s="957"/>
      <c r="H1266" s="957"/>
      <c r="I1266" s="957"/>
      <c r="J1266" s="957"/>
      <c r="K1266" s="957"/>
      <c r="L1266" s="957"/>
      <c r="M1266" s="957"/>
      <c r="N1266" s="957"/>
      <c r="O1266" s="957"/>
      <c r="P1266" s="957"/>
      <c r="Q1266" s="957"/>
      <c r="R1266" s="957"/>
      <c r="S1266" s="957"/>
      <c r="T1266" s="957"/>
    </row>
    <row r="1267" spans="2:20" x14ac:dyDescent="0.35">
      <c r="B1267" s="957"/>
      <c r="C1267" s="957"/>
      <c r="D1267" s="957"/>
      <c r="E1267" s="957"/>
      <c r="F1267" s="957"/>
      <c r="G1267" s="957"/>
      <c r="H1267" s="957"/>
      <c r="I1267" s="957"/>
      <c r="J1267" s="957"/>
      <c r="K1267" s="957"/>
      <c r="L1267" s="957"/>
      <c r="M1267" s="957"/>
      <c r="N1267" s="957"/>
      <c r="O1267" s="957"/>
      <c r="P1267" s="957"/>
      <c r="Q1267" s="957"/>
      <c r="R1267" s="957"/>
      <c r="S1267" s="957"/>
      <c r="T1267" s="957"/>
    </row>
    <row r="1268" spans="2:20" x14ac:dyDescent="0.35">
      <c r="B1268" s="957"/>
      <c r="C1268" s="957"/>
      <c r="D1268" s="957"/>
      <c r="E1268" s="957"/>
      <c r="F1268" s="957"/>
      <c r="G1268" s="957"/>
      <c r="H1268" s="957"/>
      <c r="I1268" s="957"/>
      <c r="J1268" s="957"/>
      <c r="K1268" s="957"/>
      <c r="L1268" s="957"/>
      <c r="M1268" s="957"/>
      <c r="N1268" s="957"/>
      <c r="O1268" s="957"/>
      <c r="P1268" s="957"/>
      <c r="Q1268" s="957"/>
      <c r="R1268" s="957"/>
      <c r="S1268" s="957"/>
      <c r="T1268" s="957"/>
    </row>
    <row r="1269" spans="2:20" x14ac:dyDescent="0.35">
      <c r="B1269" s="957"/>
      <c r="C1269" s="957"/>
      <c r="D1269" s="957"/>
      <c r="E1269" s="957"/>
      <c r="F1269" s="957"/>
      <c r="G1269" s="957"/>
      <c r="H1269" s="957"/>
      <c r="I1269" s="957"/>
      <c r="J1269" s="957"/>
      <c r="K1269" s="957"/>
      <c r="L1269" s="957"/>
      <c r="M1269" s="957"/>
      <c r="N1269" s="957"/>
      <c r="O1269" s="957"/>
      <c r="P1269" s="957"/>
      <c r="Q1269" s="957"/>
      <c r="R1269" s="957"/>
      <c r="S1269" s="957"/>
      <c r="T1269" s="957"/>
    </row>
    <row r="1270" spans="2:20" x14ac:dyDescent="0.35">
      <c r="B1270" s="957"/>
      <c r="C1270" s="957"/>
      <c r="D1270" s="957"/>
      <c r="E1270" s="957"/>
      <c r="F1270" s="957"/>
      <c r="G1270" s="957"/>
      <c r="H1270" s="957"/>
      <c r="I1270" s="957"/>
      <c r="J1270" s="957"/>
      <c r="K1270" s="957"/>
      <c r="L1270" s="957"/>
      <c r="M1270" s="957"/>
      <c r="N1270" s="957"/>
      <c r="O1270" s="957"/>
      <c r="P1270" s="957"/>
      <c r="Q1270" s="957"/>
      <c r="R1270" s="957"/>
      <c r="S1270" s="957"/>
      <c r="T1270" s="957"/>
    </row>
    <row r="1271" spans="2:20" x14ac:dyDescent="0.35">
      <c r="B1271" s="957"/>
      <c r="C1271" s="957"/>
      <c r="D1271" s="957"/>
      <c r="E1271" s="957"/>
      <c r="F1271" s="957"/>
      <c r="G1271" s="957"/>
      <c r="H1271" s="957"/>
      <c r="I1271" s="957"/>
      <c r="J1271" s="957"/>
      <c r="K1271" s="957"/>
      <c r="L1271" s="957"/>
      <c r="M1271" s="957"/>
      <c r="N1271" s="957"/>
      <c r="O1271" s="957"/>
      <c r="P1271" s="957"/>
      <c r="Q1271" s="957"/>
      <c r="R1271" s="957"/>
      <c r="S1271" s="957"/>
      <c r="T1271" s="957"/>
    </row>
    <row r="1272" spans="2:20" x14ac:dyDescent="0.35">
      <c r="B1272" s="957"/>
      <c r="C1272" s="957"/>
      <c r="D1272" s="957"/>
      <c r="E1272" s="957"/>
      <c r="F1272" s="957"/>
      <c r="G1272" s="957"/>
      <c r="H1272" s="957"/>
      <c r="I1272" s="957"/>
      <c r="J1272" s="957"/>
      <c r="K1272" s="957"/>
      <c r="L1272" s="957"/>
      <c r="M1272" s="957"/>
      <c r="N1272" s="957"/>
      <c r="O1272" s="957"/>
      <c r="P1272" s="957"/>
      <c r="Q1272" s="957"/>
      <c r="R1272" s="957"/>
      <c r="S1272" s="957"/>
      <c r="T1272" s="957"/>
    </row>
    <row r="1273" spans="2:20" x14ac:dyDescent="0.35">
      <c r="B1273" s="957"/>
      <c r="C1273" s="957"/>
      <c r="D1273" s="957"/>
      <c r="E1273" s="957"/>
      <c r="F1273" s="957"/>
      <c r="G1273" s="957"/>
      <c r="H1273" s="957"/>
      <c r="I1273" s="957"/>
      <c r="J1273" s="957"/>
      <c r="K1273" s="957"/>
      <c r="L1273" s="957"/>
      <c r="M1273" s="957"/>
      <c r="N1273" s="957"/>
      <c r="O1273" s="957"/>
      <c r="P1273" s="957"/>
      <c r="Q1273" s="957"/>
      <c r="R1273" s="957"/>
      <c r="S1273" s="957"/>
      <c r="T1273" s="957"/>
    </row>
    <row r="1274" spans="2:20" x14ac:dyDescent="0.35">
      <c r="B1274" s="957"/>
      <c r="C1274" s="957"/>
      <c r="D1274" s="957"/>
      <c r="E1274" s="957"/>
      <c r="F1274" s="957"/>
      <c r="G1274" s="957"/>
      <c r="H1274" s="957"/>
      <c r="I1274" s="957"/>
      <c r="J1274" s="957"/>
      <c r="K1274" s="957"/>
      <c r="L1274" s="957"/>
      <c r="M1274" s="957"/>
      <c r="N1274" s="957"/>
      <c r="O1274" s="957"/>
      <c r="P1274" s="957"/>
      <c r="Q1274" s="957"/>
      <c r="R1274" s="957"/>
      <c r="S1274" s="957"/>
      <c r="T1274" s="957"/>
    </row>
    <row r="1275" spans="2:20" x14ac:dyDescent="0.35">
      <c r="B1275" s="957"/>
      <c r="C1275" s="957"/>
      <c r="D1275" s="957"/>
      <c r="E1275" s="957"/>
      <c r="F1275" s="957"/>
      <c r="G1275" s="957"/>
      <c r="H1275" s="957"/>
      <c r="I1275" s="957"/>
      <c r="J1275" s="957"/>
      <c r="K1275" s="957"/>
      <c r="L1275" s="957"/>
      <c r="M1275" s="957"/>
      <c r="N1275" s="957"/>
      <c r="O1275" s="957"/>
      <c r="P1275" s="957"/>
      <c r="Q1275" s="957"/>
      <c r="R1275" s="957"/>
      <c r="S1275" s="957"/>
      <c r="T1275" s="957"/>
    </row>
    <row r="1276" spans="2:20" x14ac:dyDescent="0.35">
      <c r="B1276" s="957"/>
      <c r="C1276" s="957"/>
      <c r="D1276" s="957"/>
      <c r="E1276" s="957"/>
      <c r="F1276" s="957"/>
      <c r="G1276" s="957"/>
      <c r="H1276" s="957"/>
      <c r="I1276" s="957"/>
      <c r="J1276" s="957"/>
      <c r="K1276" s="957"/>
      <c r="L1276" s="957"/>
      <c r="M1276" s="957"/>
      <c r="N1276" s="957"/>
      <c r="O1276" s="957"/>
      <c r="P1276" s="957"/>
      <c r="Q1276" s="957"/>
      <c r="R1276" s="957"/>
      <c r="S1276" s="957"/>
      <c r="T1276" s="957"/>
    </row>
    <row r="1277" spans="2:20" x14ac:dyDescent="0.35">
      <c r="B1277" s="957"/>
      <c r="C1277" s="957"/>
      <c r="D1277" s="957"/>
      <c r="E1277" s="957"/>
      <c r="F1277" s="957"/>
      <c r="G1277" s="957"/>
      <c r="H1277" s="957"/>
      <c r="I1277" s="957"/>
      <c r="J1277" s="957"/>
      <c r="K1277" s="957"/>
      <c r="L1277" s="957"/>
      <c r="M1277" s="957"/>
      <c r="N1277" s="957"/>
      <c r="O1277" s="957"/>
      <c r="P1277" s="957"/>
      <c r="Q1277" s="957"/>
      <c r="R1277" s="957"/>
      <c r="S1277" s="957"/>
      <c r="T1277" s="957"/>
    </row>
    <row r="1278" spans="2:20" x14ac:dyDescent="0.35">
      <c r="B1278" s="957"/>
      <c r="C1278" s="957"/>
      <c r="D1278" s="957"/>
      <c r="E1278" s="957"/>
      <c r="F1278" s="957"/>
      <c r="G1278" s="957"/>
      <c r="H1278" s="957"/>
      <c r="I1278" s="957"/>
      <c r="J1278" s="957"/>
      <c r="K1278" s="957"/>
      <c r="L1278" s="957"/>
      <c r="M1278" s="957"/>
      <c r="N1278" s="957"/>
      <c r="O1278" s="957"/>
      <c r="P1278" s="957"/>
      <c r="Q1278" s="957"/>
      <c r="R1278" s="957"/>
      <c r="S1278" s="957"/>
      <c r="T1278" s="957"/>
    </row>
    <row r="1279" spans="2:20" x14ac:dyDescent="0.35">
      <c r="B1279" s="957"/>
      <c r="C1279" s="957"/>
      <c r="D1279" s="957"/>
      <c r="E1279" s="957"/>
      <c r="F1279" s="957"/>
      <c r="G1279" s="957"/>
      <c r="H1279" s="957"/>
      <c r="I1279" s="957"/>
      <c r="J1279" s="957"/>
      <c r="K1279" s="957"/>
      <c r="L1279" s="957"/>
      <c r="M1279" s="957"/>
      <c r="N1279" s="957"/>
      <c r="O1279" s="957"/>
      <c r="P1279" s="957"/>
      <c r="Q1279" s="957"/>
      <c r="R1279" s="957"/>
      <c r="S1279" s="957"/>
      <c r="T1279" s="957"/>
    </row>
    <row r="1280" spans="2:20" x14ac:dyDescent="0.35">
      <c r="B1280" s="957"/>
      <c r="C1280" s="957"/>
      <c r="D1280" s="957"/>
      <c r="E1280" s="957"/>
      <c r="F1280" s="957"/>
      <c r="G1280" s="957"/>
      <c r="H1280" s="957"/>
      <c r="I1280" s="957"/>
      <c r="J1280" s="957"/>
      <c r="K1280" s="957"/>
      <c r="L1280" s="957"/>
      <c r="M1280" s="957"/>
      <c r="N1280" s="957"/>
      <c r="O1280" s="957"/>
      <c r="P1280" s="957"/>
      <c r="Q1280" s="957"/>
      <c r="R1280" s="957"/>
      <c r="S1280" s="957"/>
      <c r="T1280" s="957"/>
    </row>
    <row r="1281" spans="2:20" x14ac:dyDescent="0.35">
      <c r="B1281" s="957"/>
      <c r="C1281" s="957"/>
      <c r="D1281" s="957"/>
      <c r="E1281" s="957"/>
      <c r="F1281" s="957"/>
      <c r="G1281" s="957"/>
      <c r="H1281" s="957"/>
      <c r="I1281" s="957"/>
      <c r="J1281" s="957"/>
      <c r="K1281" s="957"/>
      <c r="L1281" s="957"/>
      <c r="M1281" s="957"/>
      <c r="N1281" s="957"/>
      <c r="O1281" s="957"/>
      <c r="P1281" s="957"/>
      <c r="Q1281" s="957"/>
      <c r="R1281" s="957"/>
      <c r="S1281" s="957"/>
      <c r="T1281" s="957"/>
    </row>
    <row r="1282" spans="2:20" x14ac:dyDescent="0.35">
      <c r="B1282" s="957"/>
      <c r="C1282" s="957"/>
      <c r="D1282" s="957"/>
      <c r="E1282" s="957"/>
      <c r="F1282" s="957"/>
      <c r="G1282" s="957"/>
      <c r="H1282" s="957"/>
      <c r="I1282" s="957"/>
      <c r="J1282" s="957"/>
      <c r="K1282" s="957"/>
      <c r="L1282" s="957"/>
      <c r="M1282" s="957"/>
      <c r="N1282" s="957"/>
      <c r="O1282" s="957"/>
      <c r="P1282" s="957"/>
      <c r="Q1282" s="957"/>
      <c r="R1282" s="957"/>
      <c r="S1282" s="957"/>
      <c r="T1282" s="957"/>
    </row>
    <row r="1283" spans="2:20" x14ac:dyDescent="0.35">
      <c r="B1283" s="957"/>
      <c r="C1283" s="957"/>
      <c r="D1283" s="957"/>
      <c r="E1283" s="957"/>
      <c r="F1283" s="957"/>
      <c r="G1283" s="957"/>
      <c r="H1283" s="957"/>
      <c r="I1283" s="957"/>
      <c r="J1283" s="957"/>
      <c r="K1283" s="957"/>
      <c r="L1283" s="957"/>
      <c r="M1283" s="957"/>
      <c r="N1283" s="957"/>
      <c r="O1283" s="957"/>
      <c r="P1283" s="957"/>
      <c r="Q1283" s="957"/>
      <c r="R1283" s="957"/>
      <c r="S1283" s="957"/>
      <c r="T1283" s="957"/>
    </row>
    <row r="1284" spans="2:20" x14ac:dyDescent="0.35">
      <c r="B1284" s="957"/>
      <c r="C1284" s="957"/>
      <c r="D1284" s="957"/>
      <c r="E1284" s="957"/>
      <c r="F1284" s="957"/>
      <c r="G1284" s="957"/>
      <c r="H1284" s="957"/>
      <c r="I1284" s="957"/>
      <c r="J1284" s="957"/>
      <c r="K1284" s="957"/>
      <c r="L1284" s="957"/>
      <c r="M1284" s="957"/>
      <c r="N1284" s="957"/>
      <c r="O1284" s="957"/>
      <c r="P1284" s="957"/>
      <c r="Q1284" s="957"/>
      <c r="R1284" s="957"/>
      <c r="S1284" s="957"/>
      <c r="T1284" s="957"/>
    </row>
    <row r="1285" spans="2:20" x14ac:dyDescent="0.35">
      <c r="B1285" s="957"/>
      <c r="C1285" s="957"/>
      <c r="D1285" s="957"/>
      <c r="E1285" s="957"/>
      <c r="F1285" s="957"/>
      <c r="G1285" s="957"/>
      <c r="H1285" s="957"/>
      <c r="I1285" s="957"/>
      <c r="J1285" s="957"/>
      <c r="K1285" s="957"/>
      <c r="L1285" s="957"/>
      <c r="M1285" s="957"/>
      <c r="N1285" s="957"/>
      <c r="O1285" s="957"/>
      <c r="P1285" s="957"/>
      <c r="Q1285" s="957"/>
      <c r="R1285" s="957"/>
      <c r="S1285" s="957"/>
      <c r="T1285" s="957"/>
    </row>
    <row r="1286" spans="2:20" x14ac:dyDescent="0.35">
      <c r="B1286" s="957"/>
      <c r="C1286" s="957"/>
      <c r="D1286" s="957"/>
      <c r="E1286" s="957"/>
      <c r="F1286" s="957"/>
      <c r="G1286" s="957"/>
      <c r="H1286" s="957"/>
      <c r="I1286" s="957"/>
      <c r="J1286" s="957"/>
      <c r="K1286" s="957"/>
      <c r="L1286" s="957"/>
      <c r="M1286" s="957"/>
      <c r="N1286" s="957"/>
      <c r="O1286" s="957"/>
      <c r="P1286" s="957"/>
      <c r="Q1286" s="957"/>
      <c r="R1286" s="957"/>
      <c r="S1286" s="957"/>
      <c r="T1286" s="957"/>
    </row>
    <row r="1287" spans="2:20" x14ac:dyDescent="0.35">
      <c r="B1287" s="957"/>
      <c r="C1287" s="957"/>
      <c r="D1287" s="957"/>
      <c r="E1287" s="957"/>
      <c r="F1287" s="957"/>
      <c r="G1287" s="957"/>
      <c r="H1287" s="957"/>
      <c r="I1287" s="957"/>
      <c r="J1287" s="957"/>
      <c r="K1287" s="957"/>
      <c r="L1287" s="957"/>
      <c r="M1287" s="957"/>
      <c r="N1287" s="957"/>
      <c r="O1287" s="957"/>
      <c r="P1287" s="957"/>
      <c r="Q1287" s="957"/>
      <c r="R1287" s="957"/>
      <c r="S1287" s="957"/>
      <c r="T1287" s="957"/>
    </row>
    <row r="1288" spans="2:20" x14ac:dyDescent="0.35">
      <c r="B1288" s="957"/>
      <c r="C1288" s="957"/>
      <c r="D1288" s="957"/>
      <c r="E1288" s="957"/>
      <c r="F1288" s="957"/>
      <c r="G1288" s="957"/>
      <c r="H1288" s="957"/>
      <c r="I1288" s="957"/>
      <c r="J1288" s="957"/>
      <c r="K1288" s="957"/>
      <c r="L1288" s="957"/>
      <c r="M1288" s="957"/>
      <c r="N1288" s="957"/>
      <c r="O1288" s="957"/>
      <c r="P1288" s="957"/>
      <c r="Q1288" s="957"/>
      <c r="R1288" s="957"/>
      <c r="S1288" s="957"/>
      <c r="T1288" s="957"/>
    </row>
    <row r="1289" spans="2:20" x14ac:dyDescent="0.35">
      <c r="B1289" s="957"/>
      <c r="C1289" s="957"/>
      <c r="D1289" s="957"/>
      <c r="E1289" s="957"/>
      <c r="F1289" s="957"/>
      <c r="G1289" s="957"/>
      <c r="H1289" s="957"/>
      <c r="I1289" s="957"/>
      <c r="J1289" s="957"/>
      <c r="K1289" s="957"/>
      <c r="L1289" s="957"/>
      <c r="M1289" s="957"/>
      <c r="N1289" s="957"/>
      <c r="O1289" s="957"/>
      <c r="P1289" s="957"/>
      <c r="Q1289" s="957"/>
      <c r="R1289" s="957"/>
      <c r="S1289" s="957"/>
      <c r="T1289" s="957"/>
    </row>
    <row r="1290" spans="2:20" x14ac:dyDescent="0.35">
      <c r="B1290" s="957"/>
      <c r="C1290" s="957"/>
      <c r="D1290" s="957"/>
      <c r="E1290" s="957"/>
      <c r="F1290" s="957"/>
      <c r="G1290" s="957"/>
      <c r="H1290" s="957"/>
      <c r="I1290" s="957"/>
      <c r="J1290" s="957"/>
      <c r="K1290" s="957"/>
      <c r="L1290" s="957"/>
      <c r="M1290" s="957"/>
      <c r="N1290" s="957"/>
      <c r="O1290" s="957"/>
      <c r="P1290" s="957"/>
      <c r="Q1290" s="957"/>
      <c r="R1290" s="957"/>
      <c r="S1290" s="957"/>
      <c r="T1290" s="957"/>
    </row>
    <row r="1291" spans="2:20" x14ac:dyDescent="0.35">
      <c r="B1291" s="957"/>
      <c r="C1291" s="957"/>
      <c r="D1291" s="957"/>
      <c r="E1291" s="957"/>
      <c r="F1291" s="957"/>
      <c r="G1291" s="957"/>
      <c r="H1291" s="957"/>
      <c r="I1291" s="957"/>
      <c r="J1291" s="957"/>
      <c r="K1291" s="957"/>
      <c r="L1291" s="957"/>
      <c r="M1291" s="957"/>
      <c r="N1291" s="957"/>
      <c r="O1291" s="957"/>
      <c r="P1291" s="957"/>
      <c r="Q1291" s="957"/>
      <c r="R1291" s="957"/>
      <c r="S1291" s="957"/>
      <c r="T1291" s="957"/>
    </row>
    <row r="1292" spans="2:20" x14ac:dyDescent="0.35">
      <c r="B1292" s="957"/>
      <c r="C1292" s="957"/>
      <c r="D1292" s="957"/>
      <c r="E1292" s="957"/>
      <c r="F1292" s="957"/>
      <c r="G1292" s="957"/>
      <c r="H1292" s="957"/>
      <c r="I1292" s="957"/>
      <c r="J1292" s="957"/>
      <c r="K1292" s="957"/>
      <c r="L1292" s="957"/>
      <c r="M1292" s="957"/>
      <c r="N1292" s="957"/>
      <c r="O1292" s="957"/>
      <c r="P1292" s="957"/>
      <c r="Q1292" s="957"/>
      <c r="R1292" s="957"/>
      <c r="S1292" s="957"/>
      <c r="T1292" s="957"/>
    </row>
    <row r="1293" spans="2:20" x14ac:dyDescent="0.35">
      <c r="B1293" s="957"/>
      <c r="C1293" s="957"/>
      <c r="D1293" s="957"/>
      <c r="E1293" s="957"/>
      <c r="F1293" s="957"/>
      <c r="G1293" s="957"/>
      <c r="H1293" s="957"/>
      <c r="I1293" s="957"/>
      <c r="J1293" s="957"/>
      <c r="K1293" s="957"/>
      <c r="L1293" s="957"/>
      <c r="M1293" s="957"/>
      <c r="N1293" s="957"/>
      <c r="O1293" s="957"/>
      <c r="P1293" s="957"/>
      <c r="Q1293" s="957"/>
      <c r="R1293" s="957"/>
      <c r="S1293" s="957"/>
      <c r="T1293" s="957"/>
    </row>
    <row r="1294" spans="2:20" x14ac:dyDescent="0.35">
      <c r="B1294" s="957"/>
      <c r="C1294" s="957"/>
      <c r="D1294" s="957"/>
      <c r="E1294" s="957"/>
      <c r="F1294" s="957"/>
      <c r="G1294" s="957"/>
      <c r="H1294" s="957"/>
      <c r="I1294" s="957"/>
      <c r="J1294" s="957"/>
      <c r="K1294" s="957"/>
      <c r="L1294" s="957"/>
      <c r="M1294" s="957"/>
      <c r="N1294" s="957"/>
      <c r="O1294" s="957"/>
      <c r="P1294" s="957"/>
      <c r="Q1294" s="957"/>
      <c r="R1294" s="957"/>
      <c r="S1294" s="957"/>
      <c r="T1294" s="957"/>
    </row>
    <row r="1295" spans="2:20" x14ac:dyDescent="0.35">
      <c r="B1295" s="957"/>
      <c r="C1295" s="957"/>
      <c r="D1295" s="957"/>
      <c r="E1295" s="957"/>
      <c r="F1295" s="957"/>
      <c r="G1295" s="957"/>
      <c r="H1295" s="957"/>
      <c r="I1295" s="957"/>
      <c r="J1295" s="957"/>
      <c r="K1295" s="957"/>
      <c r="L1295" s="957"/>
      <c r="M1295" s="957"/>
      <c r="N1295" s="957"/>
      <c r="O1295" s="957"/>
      <c r="P1295" s="957"/>
      <c r="Q1295" s="957"/>
      <c r="R1295" s="957"/>
      <c r="S1295" s="957"/>
      <c r="T1295" s="957"/>
    </row>
    <row r="1296" spans="2:20" x14ac:dyDescent="0.35">
      <c r="B1296" s="957"/>
      <c r="C1296" s="957"/>
      <c r="D1296" s="957"/>
      <c r="E1296" s="957"/>
      <c r="F1296" s="957"/>
      <c r="G1296" s="957"/>
      <c r="H1296" s="957"/>
      <c r="I1296" s="957"/>
      <c r="J1296" s="957"/>
      <c r="K1296" s="957"/>
      <c r="L1296" s="957"/>
      <c r="M1296" s="957"/>
      <c r="N1296" s="957"/>
      <c r="O1296" s="957"/>
      <c r="P1296" s="957"/>
      <c r="Q1296" s="957"/>
      <c r="R1296" s="957"/>
      <c r="S1296" s="957"/>
      <c r="T1296" s="957"/>
    </row>
    <row r="1297" spans="2:20" x14ac:dyDescent="0.35">
      <c r="B1297" s="957"/>
      <c r="C1297" s="957"/>
      <c r="D1297" s="957"/>
      <c r="E1297" s="957"/>
      <c r="F1297" s="957"/>
      <c r="G1297" s="957"/>
      <c r="H1297" s="957"/>
      <c r="I1297" s="957"/>
      <c r="J1297" s="957"/>
      <c r="K1297" s="957"/>
      <c r="L1297" s="957"/>
      <c r="M1297" s="957"/>
      <c r="N1297" s="957"/>
      <c r="O1297" s="957"/>
      <c r="P1297" s="957"/>
      <c r="Q1297" s="957"/>
      <c r="R1297" s="957"/>
      <c r="S1297" s="957"/>
      <c r="T1297" s="957"/>
    </row>
    <row r="1298" spans="2:20" x14ac:dyDescent="0.35">
      <c r="B1298" s="957"/>
      <c r="C1298" s="957"/>
      <c r="D1298" s="957"/>
      <c r="E1298" s="957"/>
      <c r="F1298" s="957"/>
      <c r="G1298" s="957"/>
      <c r="H1298" s="957"/>
      <c r="I1298" s="957"/>
      <c r="J1298" s="957"/>
      <c r="K1298" s="957"/>
      <c r="L1298" s="957"/>
      <c r="M1298" s="957"/>
      <c r="N1298" s="957"/>
      <c r="O1298" s="957"/>
      <c r="P1298" s="957"/>
      <c r="Q1298" s="957"/>
      <c r="R1298" s="957"/>
      <c r="S1298" s="957"/>
      <c r="T1298" s="957"/>
    </row>
    <row r="1299" spans="2:20" x14ac:dyDescent="0.35">
      <c r="B1299" s="957"/>
      <c r="C1299" s="957"/>
      <c r="D1299" s="957"/>
      <c r="E1299" s="957"/>
      <c r="F1299" s="957"/>
      <c r="G1299" s="957"/>
      <c r="H1299" s="957"/>
      <c r="I1299" s="957"/>
      <c r="J1299" s="957"/>
      <c r="K1299" s="957"/>
      <c r="L1299" s="957"/>
      <c r="M1299" s="957"/>
      <c r="N1299" s="957"/>
      <c r="O1299" s="957"/>
      <c r="P1299" s="957"/>
      <c r="Q1299" s="957"/>
      <c r="R1299" s="957"/>
      <c r="S1299" s="957"/>
      <c r="T1299" s="957"/>
    </row>
    <row r="1300" spans="2:20" x14ac:dyDescent="0.35">
      <c r="B1300" s="957"/>
      <c r="C1300" s="957"/>
      <c r="D1300" s="957"/>
      <c r="E1300" s="957"/>
      <c r="F1300" s="957"/>
      <c r="G1300" s="957"/>
      <c r="H1300" s="957"/>
      <c r="I1300" s="957"/>
      <c r="J1300" s="957"/>
      <c r="K1300" s="957"/>
      <c r="L1300" s="957"/>
      <c r="M1300" s="957"/>
      <c r="N1300" s="957"/>
      <c r="O1300" s="957"/>
      <c r="P1300" s="957"/>
      <c r="Q1300" s="957"/>
      <c r="R1300" s="957"/>
      <c r="S1300" s="957"/>
      <c r="T1300" s="957"/>
    </row>
    <row r="1301" spans="2:20" x14ac:dyDescent="0.35">
      <c r="B1301" s="957"/>
      <c r="C1301" s="957"/>
      <c r="D1301" s="957"/>
      <c r="E1301" s="957"/>
      <c r="F1301" s="957"/>
      <c r="G1301" s="957"/>
      <c r="H1301" s="957"/>
      <c r="I1301" s="957"/>
      <c r="J1301" s="957"/>
      <c r="K1301" s="957"/>
      <c r="L1301" s="957"/>
      <c r="M1301" s="957"/>
      <c r="N1301" s="957"/>
      <c r="O1301" s="957"/>
      <c r="P1301" s="957"/>
      <c r="Q1301" s="957"/>
      <c r="R1301" s="957"/>
      <c r="S1301" s="957"/>
      <c r="T1301" s="957"/>
    </row>
    <row r="1302" spans="2:20" x14ac:dyDescent="0.35">
      <c r="B1302" s="957"/>
      <c r="C1302" s="957"/>
      <c r="D1302" s="957"/>
      <c r="E1302" s="957"/>
      <c r="F1302" s="957"/>
      <c r="G1302" s="957"/>
      <c r="H1302" s="957"/>
      <c r="I1302" s="957"/>
      <c r="J1302" s="957"/>
      <c r="K1302" s="957"/>
      <c r="L1302" s="957"/>
      <c r="M1302" s="957"/>
      <c r="N1302" s="957"/>
      <c r="O1302" s="957"/>
      <c r="P1302" s="957"/>
      <c r="Q1302" s="957"/>
      <c r="R1302" s="957"/>
      <c r="S1302" s="957"/>
      <c r="T1302" s="957"/>
    </row>
    <row r="1303" spans="2:20" x14ac:dyDescent="0.35">
      <c r="B1303" s="957"/>
      <c r="C1303" s="957"/>
      <c r="D1303" s="957"/>
      <c r="E1303" s="957"/>
      <c r="F1303" s="957"/>
      <c r="G1303" s="957"/>
      <c r="H1303" s="957"/>
      <c r="I1303" s="957"/>
      <c r="J1303" s="957"/>
      <c r="K1303" s="957"/>
      <c r="L1303" s="957"/>
      <c r="M1303" s="957"/>
      <c r="N1303" s="957"/>
      <c r="O1303" s="957"/>
      <c r="P1303" s="957"/>
      <c r="Q1303" s="957"/>
      <c r="R1303" s="957"/>
      <c r="S1303" s="957"/>
      <c r="T1303" s="957"/>
    </row>
    <row r="1304" spans="2:20" x14ac:dyDescent="0.35">
      <c r="B1304" s="957"/>
      <c r="C1304" s="957"/>
      <c r="D1304" s="957"/>
      <c r="E1304" s="957"/>
      <c r="F1304" s="957"/>
      <c r="G1304" s="957"/>
      <c r="H1304" s="957"/>
      <c r="I1304" s="957"/>
      <c r="J1304" s="957"/>
      <c r="K1304" s="957"/>
      <c r="L1304" s="957"/>
      <c r="M1304" s="957"/>
      <c r="N1304" s="957"/>
      <c r="O1304" s="957"/>
      <c r="P1304" s="957"/>
      <c r="Q1304" s="957"/>
      <c r="R1304" s="957"/>
      <c r="S1304" s="957"/>
      <c r="T1304" s="957"/>
    </row>
    <row r="1305" spans="2:20" x14ac:dyDescent="0.35">
      <c r="B1305" s="957"/>
      <c r="C1305" s="957"/>
      <c r="D1305" s="957"/>
      <c r="E1305" s="957"/>
      <c r="F1305" s="957"/>
      <c r="G1305" s="957"/>
      <c r="H1305" s="957"/>
      <c r="I1305" s="957"/>
      <c r="J1305" s="957"/>
      <c r="K1305" s="957"/>
      <c r="L1305" s="957"/>
      <c r="M1305" s="957"/>
      <c r="N1305" s="957"/>
      <c r="O1305" s="957"/>
      <c r="P1305" s="957"/>
      <c r="Q1305" s="957"/>
      <c r="R1305" s="957"/>
      <c r="S1305" s="957"/>
      <c r="T1305" s="957"/>
    </row>
    <row r="1306" spans="2:20" x14ac:dyDescent="0.35">
      <c r="B1306" s="957"/>
      <c r="C1306" s="957"/>
      <c r="D1306" s="957"/>
      <c r="E1306" s="957"/>
      <c r="F1306" s="957"/>
      <c r="G1306" s="957"/>
      <c r="H1306" s="957"/>
      <c r="I1306" s="957"/>
      <c r="J1306" s="957"/>
      <c r="K1306" s="957"/>
      <c r="L1306" s="957"/>
      <c r="M1306" s="957"/>
      <c r="N1306" s="957"/>
      <c r="O1306" s="957"/>
      <c r="P1306" s="957"/>
      <c r="Q1306" s="957"/>
      <c r="R1306" s="957"/>
      <c r="S1306" s="957"/>
      <c r="T1306" s="957"/>
    </row>
    <row r="1307" spans="2:20" x14ac:dyDescent="0.35">
      <c r="B1307" s="957"/>
      <c r="C1307" s="957"/>
      <c r="D1307" s="957"/>
      <c r="E1307" s="957"/>
      <c r="F1307" s="957"/>
      <c r="G1307" s="957"/>
      <c r="H1307" s="957"/>
      <c r="I1307" s="957"/>
      <c r="J1307" s="957"/>
      <c r="K1307" s="957"/>
      <c r="L1307" s="957"/>
      <c r="M1307" s="957"/>
      <c r="N1307" s="957"/>
      <c r="O1307" s="957"/>
      <c r="P1307" s="957"/>
      <c r="Q1307" s="957"/>
      <c r="R1307" s="957"/>
      <c r="S1307" s="957"/>
      <c r="T1307" s="957"/>
    </row>
    <row r="1308" spans="2:20" x14ac:dyDescent="0.35">
      <c r="B1308" s="957"/>
      <c r="C1308" s="957"/>
      <c r="D1308" s="957"/>
      <c r="E1308" s="957"/>
      <c r="F1308" s="957"/>
      <c r="G1308" s="957"/>
      <c r="H1308" s="957"/>
      <c r="I1308" s="957"/>
      <c r="J1308" s="957"/>
      <c r="K1308" s="957"/>
      <c r="L1308" s="957"/>
      <c r="M1308" s="957"/>
      <c r="N1308" s="957"/>
      <c r="O1308" s="957"/>
      <c r="P1308" s="957"/>
      <c r="Q1308" s="957"/>
      <c r="R1308" s="957"/>
      <c r="S1308" s="957"/>
      <c r="T1308" s="957"/>
    </row>
    <row r="1309" spans="2:20" x14ac:dyDescent="0.35">
      <c r="B1309" s="957"/>
      <c r="C1309" s="957"/>
      <c r="D1309" s="957"/>
      <c r="E1309" s="957"/>
      <c r="F1309" s="957"/>
      <c r="G1309" s="957"/>
      <c r="H1309" s="957"/>
      <c r="I1309" s="957"/>
      <c r="J1309" s="957"/>
      <c r="K1309" s="957"/>
      <c r="L1309" s="957"/>
      <c r="M1309" s="957"/>
      <c r="N1309" s="957"/>
      <c r="O1309" s="957"/>
      <c r="P1309" s="957"/>
      <c r="Q1309" s="957"/>
      <c r="R1309" s="957"/>
      <c r="S1309" s="957"/>
      <c r="T1309" s="957"/>
    </row>
    <row r="1310" spans="2:20" x14ac:dyDescent="0.35">
      <c r="B1310" s="957"/>
      <c r="C1310" s="957"/>
      <c r="D1310" s="957"/>
      <c r="E1310" s="957"/>
      <c r="F1310" s="957"/>
      <c r="G1310" s="957"/>
      <c r="H1310" s="957"/>
      <c r="I1310" s="957"/>
      <c r="J1310" s="957"/>
      <c r="K1310" s="957"/>
      <c r="L1310" s="957"/>
      <c r="M1310" s="957"/>
      <c r="N1310" s="957"/>
      <c r="O1310" s="957"/>
      <c r="P1310" s="957"/>
      <c r="Q1310" s="957"/>
      <c r="R1310" s="957"/>
      <c r="S1310" s="957"/>
      <c r="T1310" s="957"/>
    </row>
    <row r="1311" spans="2:20" x14ac:dyDescent="0.35">
      <c r="B1311" s="957"/>
      <c r="C1311" s="957"/>
      <c r="D1311" s="957"/>
      <c r="E1311" s="957"/>
      <c r="F1311" s="957"/>
      <c r="G1311" s="957"/>
      <c r="H1311" s="957"/>
      <c r="I1311" s="957"/>
      <c r="J1311" s="957"/>
      <c r="K1311" s="957"/>
      <c r="L1311" s="957"/>
      <c r="M1311" s="957"/>
      <c r="N1311" s="957"/>
      <c r="O1311" s="957"/>
      <c r="P1311" s="957"/>
      <c r="Q1311" s="957"/>
      <c r="R1311" s="957"/>
      <c r="S1311" s="957"/>
      <c r="T1311" s="957"/>
    </row>
    <row r="1312" spans="2:20" x14ac:dyDescent="0.35">
      <c r="B1312" s="957"/>
      <c r="C1312" s="957"/>
      <c r="D1312" s="957"/>
      <c r="E1312" s="957"/>
      <c r="F1312" s="957"/>
      <c r="G1312" s="957"/>
      <c r="H1312" s="957"/>
      <c r="I1312" s="957"/>
      <c r="J1312" s="957"/>
      <c r="K1312" s="957"/>
      <c r="L1312" s="957"/>
      <c r="M1312" s="957"/>
      <c r="N1312" s="957"/>
      <c r="O1312" s="957"/>
      <c r="P1312" s="957"/>
      <c r="Q1312" s="957"/>
      <c r="R1312" s="957"/>
      <c r="S1312" s="957"/>
      <c r="T1312" s="957"/>
    </row>
    <row r="1313" spans="2:20" x14ac:dyDescent="0.35">
      <c r="B1313" s="957"/>
      <c r="C1313" s="957"/>
      <c r="D1313" s="957"/>
      <c r="E1313" s="957"/>
      <c r="F1313" s="957"/>
      <c r="G1313" s="957"/>
      <c r="H1313" s="957"/>
      <c r="I1313" s="957"/>
      <c r="J1313" s="957"/>
      <c r="K1313" s="957"/>
      <c r="L1313" s="957"/>
      <c r="M1313" s="957"/>
      <c r="N1313" s="957"/>
      <c r="O1313" s="957"/>
      <c r="P1313" s="957"/>
      <c r="Q1313" s="957"/>
      <c r="R1313" s="957"/>
      <c r="S1313" s="957"/>
      <c r="T1313" s="957"/>
    </row>
    <row r="1314" spans="2:20" x14ac:dyDescent="0.35">
      <c r="B1314" s="957"/>
      <c r="C1314" s="957"/>
      <c r="D1314" s="957"/>
      <c r="E1314" s="957"/>
      <c r="F1314" s="957"/>
      <c r="G1314" s="957"/>
      <c r="H1314" s="957"/>
      <c r="I1314" s="957"/>
      <c r="J1314" s="957"/>
      <c r="K1314" s="957"/>
      <c r="L1314" s="957"/>
      <c r="M1314" s="957"/>
      <c r="N1314" s="957"/>
      <c r="O1314" s="957"/>
      <c r="P1314" s="957"/>
      <c r="Q1314" s="957"/>
      <c r="R1314" s="957"/>
      <c r="S1314" s="957"/>
      <c r="T1314" s="957"/>
    </row>
    <row r="1315" spans="2:20" x14ac:dyDescent="0.35">
      <c r="B1315" s="957"/>
      <c r="C1315" s="957"/>
      <c r="D1315" s="957"/>
      <c r="E1315" s="957"/>
      <c r="F1315" s="957"/>
      <c r="G1315" s="957"/>
      <c r="H1315" s="957"/>
      <c r="I1315" s="957"/>
      <c r="J1315" s="957"/>
      <c r="K1315" s="957"/>
      <c r="L1315" s="957"/>
      <c r="M1315" s="957"/>
      <c r="N1315" s="957"/>
      <c r="O1315" s="957"/>
      <c r="P1315" s="957"/>
      <c r="Q1315" s="957"/>
      <c r="R1315" s="957"/>
      <c r="S1315" s="957"/>
      <c r="T1315" s="957"/>
    </row>
    <row r="1316" spans="2:20" x14ac:dyDescent="0.35">
      <c r="B1316" s="957"/>
      <c r="C1316" s="957"/>
      <c r="D1316" s="957"/>
      <c r="E1316" s="957"/>
      <c r="F1316" s="957"/>
      <c r="G1316" s="957"/>
      <c r="H1316" s="957"/>
      <c r="I1316" s="957"/>
      <c r="J1316" s="957"/>
      <c r="K1316" s="957"/>
      <c r="L1316" s="957"/>
      <c r="M1316" s="957"/>
      <c r="N1316" s="957"/>
      <c r="O1316" s="957"/>
      <c r="P1316" s="957"/>
      <c r="Q1316" s="957"/>
      <c r="R1316" s="957"/>
      <c r="S1316" s="957"/>
      <c r="T1316" s="957"/>
    </row>
    <row r="1317" spans="2:20" x14ac:dyDescent="0.35">
      <c r="B1317" s="957"/>
      <c r="C1317" s="957"/>
      <c r="D1317" s="957"/>
      <c r="E1317" s="957"/>
      <c r="F1317" s="957"/>
      <c r="G1317" s="957"/>
      <c r="H1317" s="957"/>
      <c r="I1317" s="957"/>
      <c r="J1317" s="957"/>
      <c r="K1317" s="957"/>
      <c r="L1317" s="957"/>
      <c r="M1317" s="957"/>
      <c r="N1317" s="957"/>
      <c r="O1317" s="957"/>
      <c r="P1317" s="957"/>
      <c r="Q1317" s="957"/>
      <c r="R1317" s="957"/>
      <c r="S1317" s="957"/>
      <c r="T1317" s="957"/>
    </row>
    <row r="1318" spans="2:20" x14ac:dyDescent="0.35">
      <c r="B1318" s="957"/>
      <c r="C1318" s="957"/>
      <c r="D1318" s="957"/>
      <c r="E1318" s="957"/>
      <c r="F1318" s="957"/>
      <c r="G1318" s="957"/>
      <c r="H1318" s="957"/>
      <c r="I1318" s="957"/>
      <c r="J1318" s="957"/>
      <c r="K1318" s="957"/>
      <c r="L1318" s="957"/>
      <c r="M1318" s="957"/>
      <c r="N1318" s="957"/>
      <c r="O1318" s="957"/>
      <c r="P1318" s="957"/>
      <c r="Q1318" s="957"/>
      <c r="R1318" s="957"/>
      <c r="S1318" s="957"/>
      <c r="T1318" s="957"/>
    </row>
    <row r="1319" spans="2:20" x14ac:dyDescent="0.35">
      <c r="B1319" s="957"/>
      <c r="C1319" s="957"/>
      <c r="D1319" s="957"/>
      <c r="E1319" s="957"/>
      <c r="F1319" s="957"/>
      <c r="G1319" s="957"/>
      <c r="H1319" s="957"/>
      <c r="I1319" s="957"/>
      <c r="J1319" s="957"/>
      <c r="K1319" s="957"/>
      <c r="L1319" s="957"/>
      <c r="M1319" s="957"/>
      <c r="N1319" s="957"/>
      <c r="O1319" s="957"/>
      <c r="P1319" s="957"/>
      <c r="Q1319" s="957"/>
      <c r="R1319" s="957"/>
      <c r="S1319" s="957"/>
      <c r="T1319" s="957"/>
    </row>
    <row r="1320" spans="2:20" x14ac:dyDescent="0.35">
      <c r="B1320" s="957"/>
      <c r="C1320" s="957"/>
      <c r="D1320" s="957"/>
      <c r="E1320" s="957"/>
      <c r="F1320" s="957"/>
      <c r="G1320" s="957"/>
      <c r="H1320" s="957"/>
      <c r="I1320" s="957"/>
      <c r="J1320" s="957"/>
      <c r="K1320" s="957"/>
      <c r="L1320" s="957"/>
      <c r="M1320" s="957"/>
      <c r="N1320" s="957"/>
      <c r="O1320" s="957"/>
      <c r="P1320" s="957"/>
      <c r="Q1320" s="957"/>
      <c r="R1320" s="957"/>
      <c r="S1320" s="957"/>
      <c r="T1320" s="957"/>
    </row>
    <row r="1321" spans="2:20" x14ac:dyDescent="0.35">
      <c r="B1321" s="957"/>
      <c r="C1321" s="957"/>
      <c r="D1321" s="957"/>
      <c r="E1321" s="957"/>
      <c r="F1321" s="957"/>
      <c r="G1321" s="957"/>
      <c r="H1321" s="957"/>
      <c r="I1321" s="957"/>
      <c r="J1321" s="957"/>
      <c r="K1321" s="957"/>
      <c r="L1321" s="957"/>
      <c r="M1321" s="957"/>
      <c r="N1321" s="957"/>
      <c r="O1321" s="957"/>
      <c r="P1321" s="957"/>
      <c r="Q1321" s="957"/>
      <c r="R1321" s="957"/>
      <c r="S1321" s="957"/>
      <c r="T1321" s="957"/>
    </row>
    <row r="1322" spans="2:20" x14ac:dyDescent="0.35">
      <c r="B1322" s="957"/>
      <c r="C1322" s="957"/>
      <c r="D1322" s="957"/>
      <c r="E1322" s="957"/>
      <c r="F1322" s="957"/>
      <c r="G1322" s="957"/>
      <c r="H1322" s="957"/>
      <c r="I1322" s="957"/>
      <c r="J1322" s="957"/>
      <c r="K1322" s="957"/>
      <c r="L1322" s="957"/>
      <c r="M1322" s="957"/>
      <c r="N1322" s="957"/>
      <c r="O1322" s="957"/>
      <c r="P1322" s="957"/>
      <c r="Q1322" s="957"/>
      <c r="R1322" s="957"/>
      <c r="S1322" s="957"/>
      <c r="T1322" s="957"/>
    </row>
    <row r="1323" spans="2:20" x14ac:dyDescent="0.35">
      <c r="B1323" s="957"/>
      <c r="C1323" s="957"/>
      <c r="D1323" s="957"/>
      <c r="E1323" s="957"/>
      <c r="F1323" s="957"/>
      <c r="G1323" s="957"/>
      <c r="H1323" s="957"/>
      <c r="I1323" s="957"/>
      <c r="J1323" s="957"/>
      <c r="K1323" s="957"/>
      <c r="L1323" s="957"/>
      <c r="M1323" s="957"/>
      <c r="N1323" s="957"/>
      <c r="O1323" s="957"/>
      <c r="P1323" s="957"/>
      <c r="Q1323" s="957"/>
      <c r="R1323" s="957"/>
      <c r="S1323" s="957"/>
      <c r="T1323" s="957"/>
    </row>
    <row r="1324" spans="2:20" x14ac:dyDescent="0.35">
      <c r="B1324" s="957"/>
      <c r="C1324" s="957"/>
      <c r="D1324" s="957"/>
      <c r="E1324" s="957"/>
      <c r="F1324" s="957"/>
      <c r="G1324" s="957"/>
      <c r="H1324" s="957"/>
      <c r="I1324" s="957"/>
      <c r="J1324" s="957"/>
      <c r="K1324" s="957"/>
      <c r="L1324" s="957"/>
      <c r="M1324" s="957"/>
      <c r="N1324" s="957"/>
      <c r="O1324" s="957"/>
      <c r="P1324" s="957"/>
      <c r="Q1324" s="957"/>
      <c r="R1324" s="957"/>
      <c r="S1324" s="957"/>
      <c r="T1324" s="957"/>
    </row>
    <row r="1325" spans="2:20" x14ac:dyDescent="0.35">
      <c r="B1325" s="957"/>
      <c r="C1325" s="957"/>
      <c r="D1325" s="957"/>
      <c r="E1325" s="957"/>
      <c r="F1325" s="957"/>
      <c r="G1325" s="957"/>
      <c r="H1325" s="957"/>
      <c r="I1325" s="957"/>
      <c r="J1325" s="957"/>
      <c r="K1325" s="957"/>
      <c r="L1325" s="957"/>
      <c r="M1325" s="957"/>
      <c r="N1325" s="957"/>
      <c r="O1325" s="957"/>
      <c r="P1325" s="957"/>
      <c r="Q1325" s="957"/>
      <c r="R1325" s="957"/>
      <c r="S1325" s="957"/>
      <c r="T1325" s="957"/>
    </row>
    <row r="1326" spans="2:20" x14ac:dyDescent="0.35">
      <c r="B1326" s="957"/>
      <c r="C1326" s="957"/>
      <c r="D1326" s="957"/>
      <c r="E1326" s="957"/>
      <c r="F1326" s="957"/>
      <c r="G1326" s="957"/>
      <c r="H1326" s="957"/>
      <c r="I1326" s="957"/>
      <c r="J1326" s="957"/>
      <c r="K1326" s="957"/>
      <c r="L1326" s="957"/>
      <c r="M1326" s="957"/>
      <c r="N1326" s="957"/>
      <c r="O1326" s="957"/>
      <c r="P1326" s="957"/>
      <c r="Q1326" s="957"/>
      <c r="R1326" s="957"/>
      <c r="S1326" s="957"/>
      <c r="T1326" s="957"/>
    </row>
    <row r="1327" spans="2:20" x14ac:dyDescent="0.35">
      <c r="B1327" s="957"/>
      <c r="C1327" s="957"/>
      <c r="D1327" s="957"/>
      <c r="E1327" s="957"/>
      <c r="F1327" s="957"/>
      <c r="G1327" s="957"/>
      <c r="H1327" s="957"/>
      <c r="I1327" s="957"/>
      <c r="J1327" s="957"/>
      <c r="K1327" s="957"/>
      <c r="L1327" s="957"/>
      <c r="M1327" s="957"/>
      <c r="N1327" s="957"/>
      <c r="O1327" s="957"/>
      <c r="P1327" s="957"/>
      <c r="Q1327" s="957"/>
      <c r="R1327" s="957"/>
      <c r="S1327" s="957"/>
      <c r="T1327" s="957"/>
    </row>
    <row r="1328" spans="2:20" x14ac:dyDescent="0.35">
      <c r="B1328" s="957"/>
      <c r="C1328" s="957"/>
      <c r="D1328" s="957"/>
      <c r="E1328" s="957"/>
      <c r="F1328" s="957"/>
      <c r="G1328" s="957"/>
      <c r="H1328" s="957"/>
      <c r="I1328" s="957"/>
      <c r="J1328" s="957"/>
      <c r="K1328" s="957"/>
      <c r="L1328" s="957"/>
      <c r="M1328" s="957"/>
      <c r="N1328" s="957"/>
      <c r="O1328" s="957"/>
      <c r="P1328" s="957"/>
      <c r="Q1328" s="957"/>
      <c r="R1328" s="957"/>
      <c r="S1328" s="957"/>
      <c r="T1328" s="957"/>
    </row>
    <row r="1329" spans="2:20" x14ac:dyDescent="0.35">
      <c r="B1329" s="957"/>
      <c r="C1329" s="957"/>
      <c r="D1329" s="957"/>
      <c r="E1329" s="957"/>
      <c r="F1329" s="957"/>
      <c r="G1329" s="957"/>
      <c r="H1329" s="957"/>
      <c r="I1329" s="957"/>
      <c r="J1329" s="957"/>
      <c r="K1329" s="957"/>
      <c r="L1329" s="957"/>
      <c r="M1329" s="957"/>
      <c r="N1329" s="957"/>
      <c r="O1329" s="957"/>
      <c r="P1329" s="957"/>
      <c r="Q1329" s="957"/>
      <c r="R1329" s="957"/>
      <c r="S1329" s="957"/>
      <c r="T1329" s="957"/>
    </row>
    <row r="1330" spans="2:20" x14ac:dyDescent="0.35">
      <c r="B1330" s="957"/>
      <c r="C1330" s="957"/>
      <c r="D1330" s="957"/>
      <c r="E1330" s="957"/>
      <c r="F1330" s="957"/>
      <c r="G1330" s="957"/>
      <c r="H1330" s="957"/>
      <c r="I1330" s="957"/>
      <c r="J1330" s="957"/>
      <c r="K1330" s="957"/>
      <c r="L1330" s="957"/>
      <c r="M1330" s="957"/>
      <c r="N1330" s="957"/>
      <c r="O1330" s="957"/>
      <c r="P1330" s="957"/>
      <c r="Q1330" s="957"/>
      <c r="R1330" s="957"/>
      <c r="S1330" s="957"/>
      <c r="T1330" s="957"/>
    </row>
    <row r="1331" spans="2:20" x14ac:dyDescent="0.35">
      <c r="B1331" s="957"/>
      <c r="C1331" s="957"/>
      <c r="D1331" s="957"/>
      <c r="E1331" s="957"/>
      <c r="F1331" s="957"/>
      <c r="G1331" s="957"/>
      <c r="H1331" s="957"/>
      <c r="I1331" s="957"/>
      <c r="J1331" s="957"/>
      <c r="K1331" s="957"/>
      <c r="L1331" s="957"/>
      <c r="M1331" s="957"/>
      <c r="N1331" s="957"/>
      <c r="O1331" s="957"/>
      <c r="P1331" s="957"/>
      <c r="Q1331" s="957"/>
      <c r="R1331" s="957"/>
      <c r="S1331" s="957"/>
      <c r="T1331" s="957"/>
    </row>
    <row r="1332" spans="2:20" x14ac:dyDescent="0.35">
      <c r="B1332" s="957"/>
      <c r="C1332" s="957"/>
      <c r="D1332" s="957"/>
      <c r="E1332" s="957"/>
      <c r="F1332" s="957"/>
      <c r="G1332" s="957"/>
      <c r="H1332" s="957"/>
      <c r="I1332" s="957"/>
      <c r="J1332" s="957"/>
      <c r="K1332" s="957"/>
      <c r="L1332" s="957"/>
      <c r="M1332" s="957"/>
      <c r="N1332" s="957"/>
      <c r="O1332" s="957"/>
      <c r="P1332" s="957"/>
      <c r="Q1332" s="957"/>
      <c r="R1332" s="957"/>
      <c r="S1332" s="957"/>
      <c r="T1332" s="957"/>
    </row>
    <row r="1333" spans="2:20" x14ac:dyDescent="0.35">
      <c r="B1333" s="957"/>
      <c r="C1333" s="957"/>
      <c r="D1333" s="957"/>
      <c r="E1333" s="957"/>
      <c r="F1333" s="957"/>
      <c r="G1333" s="957"/>
      <c r="H1333" s="957"/>
      <c r="I1333" s="957"/>
      <c r="J1333" s="957"/>
      <c r="K1333" s="957"/>
      <c r="L1333" s="957"/>
      <c r="M1333" s="957"/>
      <c r="N1333" s="957"/>
      <c r="O1333" s="957"/>
      <c r="P1333" s="957"/>
      <c r="Q1333" s="957"/>
      <c r="R1333" s="957"/>
      <c r="S1333" s="957"/>
      <c r="T1333" s="957"/>
    </row>
    <row r="1334" spans="2:20" x14ac:dyDescent="0.35">
      <c r="B1334" s="957"/>
      <c r="C1334" s="957"/>
      <c r="D1334" s="957"/>
      <c r="E1334" s="957"/>
      <c r="F1334" s="957"/>
      <c r="G1334" s="957"/>
      <c r="H1334" s="957"/>
      <c r="I1334" s="957"/>
      <c r="J1334" s="957"/>
      <c r="K1334" s="957"/>
      <c r="L1334" s="957"/>
      <c r="M1334" s="957"/>
      <c r="N1334" s="957"/>
      <c r="O1334" s="957"/>
      <c r="P1334" s="957"/>
      <c r="Q1334" s="957"/>
      <c r="R1334" s="957"/>
      <c r="S1334" s="957"/>
      <c r="T1334" s="957"/>
    </row>
    <row r="1335" spans="2:20" x14ac:dyDescent="0.35">
      <c r="B1335" s="957"/>
      <c r="C1335" s="957"/>
      <c r="D1335" s="957"/>
      <c r="E1335" s="957"/>
      <c r="F1335" s="957"/>
      <c r="G1335" s="957"/>
      <c r="H1335" s="957"/>
      <c r="I1335" s="957"/>
      <c r="J1335" s="957"/>
      <c r="K1335" s="957"/>
      <c r="L1335" s="957"/>
      <c r="M1335" s="957"/>
      <c r="N1335" s="957"/>
      <c r="O1335" s="957"/>
      <c r="P1335" s="957"/>
      <c r="Q1335" s="957"/>
      <c r="R1335" s="957"/>
      <c r="S1335" s="957"/>
      <c r="T1335" s="957"/>
    </row>
    <row r="1336" spans="2:20" x14ac:dyDescent="0.35">
      <c r="B1336" s="957"/>
      <c r="C1336" s="957"/>
      <c r="D1336" s="957"/>
      <c r="E1336" s="957"/>
      <c r="F1336" s="957"/>
      <c r="G1336" s="957"/>
      <c r="H1336" s="957"/>
      <c r="I1336" s="957"/>
      <c r="J1336" s="957"/>
      <c r="K1336" s="957"/>
      <c r="L1336" s="957"/>
      <c r="M1336" s="957"/>
      <c r="N1336" s="957"/>
      <c r="O1336" s="957"/>
      <c r="P1336" s="957"/>
      <c r="Q1336" s="957"/>
      <c r="R1336" s="957"/>
      <c r="S1336" s="957"/>
      <c r="T1336" s="957"/>
    </row>
    <row r="1337" spans="2:20" x14ac:dyDescent="0.35">
      <c r="B1337" s="957"/>
      <c r="C1337" s="957"/>
      <c r="D1337" s="957"/>
      <c r="E1337" s="957"/>
      <c r="F1337" s="957"/>
      <c r="G1337" s="957"/>
      <c r="H1337" s="957"/>
      <c r="I1337" s="957"/>
      <c r="J1337" s="957"/>
      <c r="K1337" s="957"/>
      <c r="L1337" s="957"/>
      <c r="M1337" s="957"/>
      <c r="N1337" s="957"/>
      <c r="O1337" s="957"/>
      <c r="P1337" s="957"/>
      <c r="Q1337" s="957"/>
      <c r="R1337" s="957"/>
      <c r="S1337" s="957"/>
      <c r="T1337" s="957"/>
    </row>
    <row r="1338" spans="2:20" x14ac:dyDescent="0.35">
      <c r="B1338" s="957"/>
      <c r="C1338" s="957"/>
      <c r="D1338" s="957"/>
      <c r="E1338" s="957"/>
      <c r="F1338" s="957"/>
      <c r="G1338" s="957"/>
      <c r="H1338" s="957"/>
      <c r="I1338" s="957"/>
      <c r="J1338" s="957"/>
      <c r="K1338" s="957"/>
      <c r="L1338" s="957"/>
      <c r="M1338" s="957"/>
      <c r="N1338" s="957"/>
      <c r="O1338" s="957"/>
      <c r="P1338" s="957"/>
      <c r="Q1338" s="957"/>
      <c r="R1338" s="957"/>
      <c r="S1338" s="957"/>
      <c r="T1338" s="957"/>
    </row>
    <row r="1339" spans="2:20" x14ac:dyDescent="0.35">
      <c r="B1339" s="957"/>
      <c r="C1339" s="957"/>
      <c r="D1339" s="957"/>
      <c r="E1339" s="957"/>
      <c r="F1339" s="957"/>
      <c r="G1339" s="957"/>
      <c r="H1339" s="957"/>
      <c r="I1339" s="957"/>
      <c r="J1339" s="957"/>
      <c r="K1339" s="957"/>
      <c r="L1339" s="957"/>
      <c r="M1339" s="957"/>
      <c r="N1339" s="957"/>
      <c r="O1339" s="957"/>
      <c r="P1339" s="957"/>
      <c r="Q1339" s="957"/>
      <c r="R1339" s="957"/>
      <c r="S1339" s="957"/>
      <c r="T1339" s="957"/>
    </row>
    <row r="1340" spans="2:20" x14ac:dyDescent="0.35">
      <c r="B1340" s="957"/>
      <c r="C1340" s="957"/>
      <c r="D1340" s="957"/>
      <c r="E1340" s="957"/>
      <c r="F1340" s="957"/>
      <c r="G1340" s="957"/>
      <c r="H1340" s="957"/>
      <c r="I1340" s="957"/>
      <c r="J1340" s="957"/>
      <c r="K1340" s="957"/>
      <c r="L1340" s="957"/>
      <c r="M1340" s="957"/>
      <c r="N1340" s="957"/>
      <c r="O1340" s="957"/>
      <c r="P1340" s="957"/>
      <c r="Q1340" s="957"/>
      <c r="R1340" s="957"/>
      <c r="S1340" s="957"/>
      <c r="T1340" s="957"/>
    </row>
    <row r="1341" spans="2:20" x14ac:dyDescent="0.35">
      <c r="B1341" s="957"/>
      <c r="C1341" s="957"/>
      <c r="D1341" s="957"/>
      <c r="E1341" s="957"/>
      <c r="F1341" s="957"/>
      <c r="G1341" s="957"/>
      <c r="H1341" s="957"/>
      <c r="I1341" s="957"/>
      <c r="J1341" s="957"/>
      <c r="K1341" s="957"/>
      <c r="L1341" s="957"/>
      <c r="M1341" s="957"/>
      <c r="N1341" s="957"/>
      <c r="O1341" s="957"/>
      <c r="P1341" s="957"/>
      <c r="Q1341" s="957"/>
      <c r="R1341" s="957"/>
      <c r="S1341" s="957"/>
      <c r="T1341" s="957"/>
    </row>
    <row r="1342" spans="2:20" x14ac:dyDescent="0.35">
      <c r="B1342" s="957"/>
      <c r="C1342" s="957"/>
      <c r="D1342" s="957"/>
      <c r="E1342" s="957"/>
      <c r="F1342" s="957"/>
      <c r="G1342" s="957"/>
      <c r="H1342" s="957"/>
      <c r="I1342" s="957"/>
      <c r="J1342" s="957"/>
      <c r="K1342" s="957"/>
      <c r="L1342" s="957"/>
      <c r="M1342" s="957"/>
      <c r="N1342" s="957"/>
      <c r="O1342" s="957"/>
      <c r="P1342" s="957"/>
      <c r="Q1342" s="957"/>
      <c r="R1342" s="957"/>
      <c r="S1342" s="957"/>
      <c r="T1342" s="957"/>
    </row>
    <row r="1343" spans="2:20" x14ac:dyDescent="0.35">
      <c r="B1343" s="957"/>
      <c r="C1343" s="957"/>
      <c r="D1343" s="957"/>
      <c r="E1343" s="957"/>
      <c r="F1343" s="957"/>
      <c r="G1343" s="957"/>
      <c r="H1343" s="957"/>
      <c r="I1343" s="957"/>
      <c r="J1343" s="957"/>
      <c r="K1343" s="957"/>
      <c r="L1343" s="957"/>
      <c r="M1343" s="957"/>
      <c r="N1343" s="957"/>
      <c r="O1343" s="957"/>
      <c r="P1343" s="957"/>
      <c r="Q1343" s="957"/>
      <c r="R1343" s="957"/>
      <c r="S1343" s="957"/>
      <c r="T1343" s="957"/>
    </row>
    <row r="1344" spans="2:20" x14ac:dyDescent="0.35">
      <c r="B1344" s="957"/>
      <c r="C1344" s="957"/>
      <c r="D1344" s="957"/>
      <c r="E1344" s="957"/>
      <c r="F1344" s="957"/>
      <c r="G1344" s="957"/>
      <c r="H1344" s="957"/>
      <c r="I1344" s="957"/>
      <c r="J1344" s="957"/>
      <c r="K1344" s="957"/>
      <c r="L1344" s="957"/>
      <c r="M1344" s="957"/>
      <c r="N1344" s="957"/>
      <c r="O1344" s="957"/>
      <c r="P1344" s="957"/>
      <c r="Q1344" s="957"/>
      <c r="R1344" s="957"/>
      <c r="S1344" s="957"/>
      <c r="T1344" s="957"/>
    </row>
    <row r="1345" spans="2:20" x14ac:dyDescent="0.35">
      <c r="B1345" s="957"/>
      <c r="C1345" s="957"/>
      <c r="D1345" s="957"/>
      <c r="E1345" s="957"/>
      <c r="F1345" s="957"/>
      <c r="G1345" s="957"/>
      <c r="H1345" s="957"/>
      <c r="I1345" s="957"/>
      <c r="J1345" s="957"/>
      <c r="K1345" s="957"/>
      <c r="L1345" s="957"/>
      <c r="M1345" s="957"/>
      <c r="N1345" s="957"/>
      <c r="O1345" s="957"/>
      <c r="P1345" s="957"/>
      <c r="Q1345" s="957"/>
      <c r="R1345" s="957"/>
      <c r="S1345" s="957"/>
      <c r="T1345" s="957"/>
    </row>
    <row r="1346" spans="2:20" x14ac:dyDescent="0.35">
      <c r="B1346" s="957"/>
      <c r="C1346" s="957"/>
      <c r="D1346" s="957"/>
      <c r="E1346" s="957"/>
      <c r="F1346" s="957"/>
      <c r="G1346" s="957"/>
      <c r="H1346" s="957"/>
      <c r="I1346" s="957"/>
      <c r="J1346" s="957"/>
      <c r="K1346" s="957"/>
      <c r="L1346" s="957"/>
      <c r="M1346" s="957"/>
      <c r="N1346" s="957"/>
      <c r="O1346" s="957"/>
      <c r="P1346" s="957"/>
      <c r="Q1346" s="957"/>
      <c r="R1346" s="957"/>
      <c r="S1346" s="957"/>
      <c r="T1346" s="957"/>
    </row>
    <row r="1347" spans="2:20" x14ac:dyDescent="0.35">
      <c r="B1347" s="957"/>
      <c r="C1347" s="957"/>
      <c r="D1347" s="957"/>
      <c r="E1347" s="957"/>
      <c r="F1347" s="957"/>
      <c r="G1347" s="957"/>
      <c r="H1347" s="957"/>
      <c r="I1347" s="957"/>
      <c r="J1347" s="957"/>
      <c r="K1347" s="957"/>
      <c r="L1347" s="957"/>
      <c r="M1347" s="957"/>
      <c r="N1347" s="957"/>
      <c r="O1347" s="957"/>
      <c r="P1347" s="957"/>
      <c r="Q1347" s="957"/>
      <c r="R1347" s="957"/>
      <c r="S1347" s="957"/>
      <c r="T1347" s="957"/>
    </row>
    <row r="1348" spans="2:20" x14ac:dyDescent="0.35">
      <c r="B1348" s="957"/>
      <c r="C1348" s="957"/>
      <c r="D1348" s="957"/>
      <c r="E1348" s="957"/>
      <c r="F1348" s="957"/>
      <c r="G1348" s="957"/>
      <c r="H1348" s="957"/>
      <c r="I1348" s="957"/>
      <c r="J1348" s="957"/>
      <c r="K1348" s="957"/>
      <c r="L1348" s="957"/>
      <c r="M1348" s="957"/>
      <c r="N1348" s="957"/>
      <c r="O1348" s="957"/>
      <c r="P1348" s="957"/>
      <c r="Q1348" s="957"/>
      <c r="R1348" s="957"/>
      <c r="S1348" s="957"/>
      <c r="T1348" s="957"/>
    </row>
    <row r="1349" spans="2:20" x14ac:dyDescent="0.35">
      <c r="B1349" s="957"/>
      <c r="C1349" s="957"/>
      <c r="D1349" s="957"/>
      <c r="E1349" s="957"/>
      <c r="F1349" s="957"/>
      <c r="G1349" s="957"/>
      <c r="H1349" s="957"/>
      <c r="I1349" s="957"/>
      <c r="J1349" s="957"/>
      <c r="K1349" s="957"/>
      <c r="L1349" s="957"/>
      <c r="M1349" s="957"/>
      <c r="N1349" s="957"/>
      <c r="O1349" s="957"/>
      <c r="P1349" s="957"/>
      <c r="Q1349" s="957"/>
      <c r="R1349" s="957"/>
      <c r="S1349" s="957"/>
      <c r="T1349" s="957"/>
    </row>
    <row r="1350" spans="2:20" x14ac:dyDescent="0.35">
      <c r="B1350" s="957"/>
      <c r="C1350" s="957"/>
      <c r="D1350" s="957"/>
      <c r="E1350" s="957"/>
      <c r="F1350" s="957"/>
      <c r="G1350" s="957"/>
      <c r="H1350" s="957"/>
      <c r="I1350" s="957"/>
      <c r="J1350" s="957"/>
      <c r="K1350" s="957"/>
      <c r="L1350" s="957"/>
      <c r="M1350" s="957"/>
      <c r="N1350" s="957"/>
      <c r="O1350" s="957"/>
      <c r="P1350" s="957"/>
      <c r="Q1350" s="957"/>
      <c r="R1350" s="957"/>
      <c r="S1350" s="957"/>
      <c r="T1350" s="957"/>
    </row>
    <row r="1351" spans="2:20" x14ac:dyDescent="0.35">
      <c r="B1351" s="957"/>
      <c r="C1351" s="957"/>
      <c r="D1351" s="957"/>
      <c r="E1351" s="957"/>
      <c r="F1351" s="957"/>
      <c r="G1351" s="957"/>
      <c r="H1351" s="957"/>
      <c r="I1351" s="957"/>
      <c r="J1351" s="957"/>
      <c r="K1351" s="957"/>
      <c r="L1351" s="957"/>
      <c r="M1351" s="957"/>
      <c r="N1351" s="957"/>
      <c r="O1351" s="957"/>
      <c r="P1351" s="957"/>
      <c r="Q1351" s="957"/>
      <c r="R1351" s="957"/>
      <c r="S1351" s="957"/>
      <c r="T1351" s="957"/>
    </row>
    <row r="1352" spans="2:20" x14ac:dyDescent="0.35">
      <c r="B1352" s="957"/>
      <c r="C1352" s="957"/>
      <c r="D1352" s="957"/>
      <c r="E1352" s="957"/>
      <c r="F1352" s="957"/>
      <c r="G1352" s="957"/>
      <c r="H1352" s="957"/>
      <c r="I1352" s="957"/>
      <c r="J1352" s="957"/>
      <c r="K1352" s="957"/>
      <c r="L1352" s="957"/>
      <c r="M1352" s="957"/>
      <c r="N1352" s="957"/>
      <c r="O1352" s="957"/>
      <c r="P1352" s="957"/>
      <c r="Q1352" s="957"/>
      <c r="R1352" s="957"/>
      <c r="S1352" s="957"/>
      <c r="T1352" s="957"/>
    </row>
    <row r="1353" spans="2:20" x14ac:dyDescent="0.35">
      <c r="B1353" s="957"/>
      <c r="C1353" s="957"/>
      <c r="D1353" s="957"/>
      <c r="E1353" s="957"/>
      <c r="F1353" s="957"/>
      <c r="G1353" s="957"/>
      <c r="H1353" s="957"/>
      <c r="I1353" s="957"/>
      <c r="J1353" s="957"/>
      <c r="K1353" s="957"/>
      <c r="L1353" s="957"/>
      <c r="M1353" s="957"/>
      <c r="N1353" s="957"/>
      <c r="O1353" s="957"/>
      <c r="P1353" s="957"/>
      <c r="Q1353" s="957"/>
      <c r="R1353" s="957"/>
      <c r="S1353" s="957"/>
      <c r="T1353" s="957"/>
    </row>
    <row r="1354" spans="2:20" x14ac:dyDescent="0.35">
      <c r="B1354" s="957"/>
      <c r="C1354" s="957"/>
      <c r="D1354" s="957"/>
      <c r="E1354" s="957"/>
      <c r="F1354" s="957"/>
      <c r="G1354" s="957"/>
      <c r="H1354" s="957"/>
      <c r="I1354" s="957"/>
      <c r="J1354" s="957"/>
      <c r="K1354" s="957"/>
      <c r="L1354" s="957"/>
      <c r="M1354" s="957"/>
      <c r="N1354" s="957"/>
      <c r="O1354" s="957"/>
      <c r="P1354" s="957"/>
      <c r="Q1354" s="957"/>
      <c r="R1354" s="957"/>
      <c r="S1354" s="957"/>
      <c r="T1354" s="957"/>
    </row>
    <row r="1355" spans="2:20" x14ac:dyDescent="0.35">
      <c r="B1355" s="957"/>
      <c r="C1355" s="957"/>
      <c r="D1355" s="957"/>
      <c r="E1355" s="957"/>
      <c r="F1355" s="957"/>
      <c r="G1355" s="957"/>
      <c r="H1355" s="957"/>
      <c r="I1355" s="957"/>
      <c r="J1355" s="957"/>
      <c r="K1355" s="957"/>
      <c r="L1355" s="957"/>
      <c r="M1355" s="957"/>
      <c r="N1355" s="957"/>
      <c r="O1355" s="957"/>
      <c r="P1355" s="957"/>
      <c r="Q1355" s="957"/>
      <c r="R1355" s="957"/>
      <c r="S1355" s="957"/>
      <c r="T1355" s="957"/>
    </row>
    <row r="1356" spans="2:20" x14ac:dyDescent="0.35">
      <c r="B1356" s="957"/>
      <c r="C1356" s="957"/>
      <c r="D1356" s="957"/>
      <c r="E1356" s="957"/>
      <c r="F1356" s="957"/>
      <c r="G1356" s="957"/>
      <c r="H1356" s="957"/>
      <c r="I1356" s="957"/>
      <c r="J1356" s="957"/>
      <c r="K1356" s="957"/>
      <c r="L1356" s="957"/>
      <c r="M1356" s="957"/>
      <c r="N1356" s="957"/>
      <c r="O1356" s="957"/>
      <c r="P1356" s="957"/>
      <c r="Q1356" s="957"/>
      <c r="R1356" s="957"/>
      <c r="S1356" s="957"/>
      <c r="T1356" s="957"/>
    </row>
    <row r="1357" spans="2:20" x14ac:dyDescent="0.35">
      <c r="B1357" s="957"/>
      <c r="C1357" s="957"/>
      <c r="D1357" s="957"/>
      <c r="E1357" s="957"/>
      <c r="F1357" s="957"/>
      <c r="G1357" s="957"/>
      <c r="H1357" s="957"/>
      <c r="I1357" s="957"/>
      <c r="J1357" s="957"/>
      <c r="K1357" s="957"/>
      <c r="L1357" s="957"/>
      <c r="M1357" s="957"/>
      <c r="N1357" s="957"/>
      <c r="O1357" s="957"/>
      <c r="P1357" s="957"/>
      <c r="Q1357" s="957"/>
      <c r="R1357" s="957"/>
      <c r="S1357" s="957"/>
      <c r="T1357" s="957"/>
    </row>
    <row r="1358" spans="2:20" x14ac:dyDescent="0.35">
      <c r="B1358" s="957"/>
      <c r="C1358" s="957"/>
      <c r="D1358" s="957"/>
      <c r="E1358" s="957"/>
      <c r="F1358" s="957"/>
      <c r="G1358" s="957"/>
      <c r="H1358" s="957"/>
      <c r="I1358" s="957"/>
      <c r="J1358" s="957"/>
      <c r="K1358" s="957"/>
      <c r="L1358" s="957"/>
      <c r="M1358" s="957"/>
      <c r="N1358" s="957"/>
      <c r="O1358" s="957"/>
      <c r="P1358" s="957"/>
      <c r="Q1358" s="957"/>
      <c r="R1358" s="957"/>
      <c r="S1358" s="957"/>
      <c r="T1358" s="957"/>
    </row>
    <row r="1359" spans="2:20" x14ac:dyDescent="0.35">
      <c r="B1359" s="957"/>
      <c r="C1359" s="957"/>
      <c r="D1359" s="957"/>
      <c r="E1359" s="957"/>
      <c r="F1359" s="957"/>
      <c r="G1359" s="957"/>
      <c r="H1359" s="957"/>
      <c r="I1359" s="957"/>
      <c r="J1359" s="957"/>
      <c r="K1359" s="957"/>
      <c r="L1359" s="957"/>
      <c r="M1359" s="957"/>
      <c r="N1359" s="957"/>
      <c r="O1359" s="957"/>
      <c r="P1359" s="957"/>
      <c r="Q1359" s="957"/>
      <c r="R1359" s="957"/>
      <c r="S1359" s="957"/>
      <c r="T1359" s="957"/>
    </row>
    <row r="1360" spans="2:20" x14ac:dyDescent="0.35">
      <c r="B1360" s="957"/>
      <c r="C1360" s="957"/>
      <c r="D1360" s="957"/>
      <c r="E1360" s="957"/>
      <c r="F1360" s="957"/>
      <c r="G1360" s="957"/>
      <c r="H1360" s="957"/>
      <c r="I1360" s="957"/>
      <c r="J1360" s="957"/>
      <c r="K1360" s="957"/>
      <c r="L1360" s="957"/>
      <c r="M1360" s="957"/>
      <c r="N1360" s="957"/>
      <c r="O1360" s="957"/>
      <c r="P1360" s="957"/>
      <c r="Q1360" s="957"/>
      <c r="R1360" s="957"/>
      <c r="S1360" s="957"/>
      <c r="T1360" s="957"/>
    </row>
    <row r="1361" spans="2:20" x14ac:dyDescent="0.35">
      <c r="B1361" s="957"/>
      <c r="C1361" s="957"/>
      <c r="D1361" s="957"/>
      <c r="E1361" s="957"/>
      <c r="F1361" s="957"/>
      <c r="G1361" s="957"/>
      <c r="H1361" s="957"/>
      <c r="I1361" s="957"/>
      <c r="J1361" s="957"/>
      <c r="K1361" s="957"/>
      <c r="L1361" s="957"/>
      <c r="M1361" s="957"/>
      <c r="N1361" s="957"/>
      <c r="O1361" s="957"/>
      <c r="P1361" s="957"/>
      <c r="Q1361" s="957"/>
      <c r="R1361" s="957"/>
      <c r="S1361" s="957"/>
      <c r="T1361" s="957"/>
    </row>
    <row r="1362" spans="2:20" x14ac:dyDescent="0.35">
      <c r="B1362" s="957"/>
      <c r="C1362" s="957"/>
      <c r="D1362" s="957"/>
      <c r="E1362" s="957"/>
      <c r="F1362" s="957"/>
      <c r="G1362" s="957"/>
      <c r="H1362" s="957"/>
      <c r="I1362" s="957"/>
      <c r="J1362" s="957"/>
      <c r="K1362" s="957"/>
      <c r="L1362" s="957"/>
      <c r="M1362" s="957"/>
      <c r="N1362" s="957"/>
      <c r="O1362" s="957"/>
      <c r="P1362" s="957"/>
      <c r="Q1362" s="957"/>
      <c r="R1362" s="957"/>
      <c r="S1362" s="957"/>
      <c r="T1362" s="957"/>
    </row>
    <row r="1363" spans="2:20" x14ac:dyDescent="0.35">
      <c r="B1363" s="957"/>
      <c r="C1363" s="957"/>
      <c r="D1363" s="957"/>
      <c r="E1363" s="957"/>
      <c r="F1363" s="957"/>
      <c r="G1363" s="957"/>
      <c r="H1363" s="957"/>
      <c r="I1363" s="957"/>
      <c r="J1363" s="957"/>
      <c r="K1363" s="957"/>
      <c r="L1363" s="957"/>
      <c r="M1363" s="957"/>
      <c r="N1363" s="957"/>
      <c r="O1363" s="957"/>
      <c r="P1363" s="957"/>
      <c r="Q1363" s="957"/>
      <c r="R1363" s="957"/>
      <c r="S1363" s="957"/>
      <c r="T1363" s="957"/>
    </row>
    <row r="1364" spans="2:20" x14ac:dyDescent="0.35">
      <c r="B1364" s="957"/>
      <c r="C1364" s="957"/>
      <c r="D1364" s="957"/>
      <c r="E1364" s="957"/>
      <c r="F1364" s="957"/>
      <c r="G1364" s="957"/>
      <c r="H1364" s="957"/>
      <c r="I1364" s="957"/>
      <c r="J1364" s="957"/>
      <c r="K1364" s="957"/>
      <c r="L1364" s="957"/>
      <c r="M1364" s="957"/>
      <c r="N1364" s="957"/>
      <c r="O1364" s="957"/>
      <c r="P1364" s="957"/>
      <c r="Q1364" s="957"/>
      <c r="R1364" s="957"/>
      <c r="S1364" s="957"/>
      <c r="T1364" s="957"/>
    </row>
    <row r="1365" spans="2:20" x14ac:dyDescent="0.35">
      <c r="B1365" s="957"/>
      <c r="C1365" s="957"/>
      <c r="D1365" s="957"/>
      <c r="E1365" s="957"/>
      <c r="F1365" s="957"/>
      <c r="G1365" s="957"/>
      <c r="H1365" s="957"/>
      <c r="I1365" s="957"/>
      <c r="J1365" s="957"/>
      <c r="K1365" s="957"/>
      <c r="L1365" s="957"/>
      <c r="M1365" s="957"/>
      <c r="N1365" s="957"/>
      <c r="O1365" s="957"/>
      <c r="P1365" s="957"/>
      <c r="Q1365" s="957"/>
      <c r="R1365" s="957"/>
      <c r="S1365" s="957"/>
      <c r="T1365" s="957"/>
    </row>
    <row r="1366" spans="2:20" x14ac:dyDescent="0.35">
      <c r="B1366" s="957"/>
      <c r="C1366" s="957"/>
      <c r="D1366" s="957"/>
      <c r="E1366" s="957"/>
      <c r="F1366" s="957"/>
      <c r="G1366" s="957"/>
      <c r="H1366" s="957"/>
      <c r="I1366" s="957"/>
      <c r="J1366" s="957"/>
      <c r="K1366" s="957"/>
      <c r="L1366" s="957"/>
      <c r="M1366" s="957"/>
      <c r="N1366" s="957"/>
      <c r="O1366" s="957"/>
      <c r="P1366" s="957"/>
      <c r="Q1366" s="957"/>
      <c r="R1366" s="957"/>
      <c r="S1366" s="957"/>
      <c r="T1366" s="957"/>
    </row>
    <row r="1367" spans="2:20" x14ac:dyDescent="0.35">
      <c r="B1367" s="957"/>
      <c r="C1367" s="957"/>
      <c r="D1367" s="957"/>
      <c r="E1367" s="957"/>
      <c r="F1367" s="957"/>
      <c r="G1367" s="957"/>
      <c r="H1367" s="957"/>
      <c r="I1367" s="957"/>
      <c r="J1367" s="957"/>
      <c r="K1367" s="957"/>
      <c r="L1367" s="957"/>
      <c r="M1367" s="957"/>
      <c r="N1367" s="957"/>
      <c r="O1367" s="957"/>
      <c r="P1367" s="957"/>
      <c r="Q1367" s="957"/>
      <c r="R1367" s="957"/>
      <c r="S1367" s="957"/>
      <c r="T1367" s="957"/>
    </row>
    <row r="1368" spans="2:20" x14ac:dyDescent="0.35">
      <c r="B1368" s="957"/>
      <c r="C1368" s="957"/>
      <c r="D1368" s="957"/>
      <c r="E1368" s="957"/>
      <c r="F1368" s="957"/>
      <c r="G1368" s="957"/>
      <c r="H1368" s="957"/>
      <c r="I1368" s="957"/>
      <c r="J1368" s="957"/>
      <c r="K1368" s="957"/>
      <c r="L1368" s="957"/>
      <c r="M1368" s="957"/>
      <c r="N1368" s="957"/>
      <c r="O1368" s="957"/>
      <c r="P1368" s="957"/>
      <c r="Q1368" s="957"/>
      <c r="R1368" s="957"/>
      <c r="S1368" s="957"/>
      <c r="T1368" s="957"/>
    </row>
    <row r="1369" spans="2:20" x14ac:dyDescent="0.35">
      <c r="B1369" s="957"/>
      <c r="C1369" s="957"/>
      <c r="D1369" s="957"/>
      <c r="E1369" s="957"/>
      <c r="F1369" s="957"/>
      <c r="G1369" s="957"/>
      <c r="H1369" s="957"/>
      <c r="I1369" s="957"/>
      <c r="J1369" s="957"/>
      <c r="K1369" s="957"/>
      <c r="L1369" s="957"/>
      <c r="M1369" s="957"/>
      <c r="N1369" s="957"/>
      <c r="O1369" s="957"/>
      <c r="P1369" s="957"/>
      <c r="Q1369" s="957"/>
      <c r="R1369" s="957"/>
      <c r="S1369" s="957"/>
      <c r="T1369" s="957"/>
    </row>
    <row r="1370" spans="2:20" x14ac:dyDescent="0.35">
      <c r="B1370" s="957"/>
      <c r="C1370" s="957"/>
      <c r="D1370" s="957"/>
      <c r="E1370" s="957"/>
      <c r="F1370" s="957"/>
      <c r="G1370" s="957"/>
      <c r="H1370" s="957"/>
      <c r="I1370" s="957"/>
      <c r="J1370" s="957"/>
      <c r="K1370" s="957"/>
      <c r="L1370" s="957"/>
      <c r="M1370" s="957"/>
      <c r="N1370" s="957"/>
      <c r="O1370" s="957"/>
      <c r="P1370" s="957"/>
      <c r="Q1370" s="957"/>
      <c r="R1370" s="957"/>
      <c r="S1370" s="957"/>
      <c r="T1370" s="957"/>
    </row>
    <row r="1371" spans="2:20" x14ac:dyDescent="0.35">
      <c r="B1371" s="957"/>
      <c r="C1371" s="957"/>
      <c r="D1371" s="957"/>
      <c r="E1371" s="957"/>
      <c r="F1371" s="957"/>
      <c r="G1371" s="957"/>
      <c r="H1371" s="957"/>
      <c r="I1371" s="957"/>
      <c r="J1371" s="957"/>
      <c r="K1371" s="957"/>
      <c r="L1371" s="957"/>
      <c r="M1371" s="957"/>
      <c r="N1371" s="957"/>
      <c r="O1371" s="957"/>
      <c r="P1371" s="957"/>
      <c r="Q1371" s="957"/>
      <c r="R1371" s="957"/>
      <c r="S1371" s="957"/>
      <c r="T1371" s="957"/>
    </row>
    <row r="1372" spans="2:20" x14ac:dyDescent="0.35">
      <c r="B1372" s="957"/>
      <c r="C1372" s="957"/>
      <c r="D1372" s="957"/>
      <c r="E1372" s="957"/>
      <c r="F1372" s="957"/>
      <c r="G1372" s="957"/>
      <c r="H1372" s="957"/>
      <c r="I1372" s="957"/>
      <c r="J1372" s="957"/>
      <c r="K1372" s="957"/>
      <c r="L1372" s="957"/>
      <c r="M1372" s="957"/>
      <c r="N1372" s="957"/>
      <c r="O1372" s="957"/>
      <c r="P1372" s="957"/>
      <c r="Q1372" s="957"/>
      <c r="R1372" s="957"/>
      <c r="S1372" s="957"/>
      <c r="T1372" s="957"/>
    </row>
    <row r="1373" spans="2:20" x14ac:dyDescent="0.35">
      <c r="B1373" s="957"/>
      <c r="C1373" s="957"/>
      <c r="D1373" s="957"/>
      <c r="E1373" s="957"/>
      <c r="F1373" s="957"/>
      <c r="G1373" s="957"/>
      <c r="H1373" s="957"/>
      <c r="I1373" s="957"/>
      <c r="J1373" s="957"/>
      <c r="K1373" s="957"/>
      <c r="L1373" s="957"/>
      <c r="M1373" s="957"/>
      <c r="N1373" s="957"/>
      <c r="O1373" s="957"/>
      <c r="P1373" s="957"/>
      <c r="Q1373" s="957"/>
      <c r="R1373" s="957"/>
      <c r="S1373" s="957"/>
      <c r="T1373" s="957"/>
    </row>
    <row r="1374" spans="2:20" x14ac:dyDescent="0.35">
      <c r="B1374" s="957"/>
      <c r="C1374" s="957"/>
      <c r="D1374" s="957"/>
      <c r="E1374" s="957"/>
      <c r="F1374" s="957"/>
      <c r="G1374" s="957"/>
      <c r="H1374" s="957"/>
      <c r="I1374" s="957"/>
      <c r="J1374" s="957"/>
      <c r="K1374" s="957"/>
      <c r="L1374" s="957"/>
      <c r="M1374" s="957"/>
      <c r="N1374" s="957"/>
      <c r="O1374" s="957"/>
      <c r="P1374" s="957"/>
      <c r="Q1374" s="957"/>
      <c r="R1374" s="957"/>
      <c r="S1374" s="957"/>
      <c r="T1374" s="957"/>
    </row>
    <row r="1375" spans="2:20" x14ac:dyDescent="0.35">
      <c r="B1375" s="957"/>
      <c r="C1375" s="957"/>
      <c r="D1375" s="957"/>
      <c r="E1375" s="957"/>
      <c r="F1375" s="957"/>
      <c r="G1375" s="957"/>
      <c r="H1375" s="957"/>
      <c r="I1375" s="957"/>
      <c r="J1375" s="957"/>
      <c r="K1375" s="957"/>
      <c r="L1375" s="957"/>
      <c r="M1375" s="957"/>
      <c r="N1375" s="957"/>
      <c r="O1375" s="957"/>
      <c r="P1375" s="957"/>
      <c r="Q1375" s="957"/>
      <c r="R1375" s="957"/>
      <c r="S1375" s="957"/>
      <c r="T1375" s="957"/>
    </row>
    <row r="1376" spans="2:20" x14ac:dyDescent="0.35">
      <c r="B1376" s="957"/>
      <c r="C1376" s="957"/>
      <c r="D1376" s="957"/>
      <c r="E1376" s="957"/>
      <c r="F1376" s="957"/>
      <c r="G1376" s="957"/>
      <c r="H1376" s="957"/>
      <c r="I1376" s="957"/>
      <c r="J1376" s="957"/>
      <c r="K1376" s="957"/>
      <c r="L1376" s="957"/>
      <c r="M1376" s="957"/>
      <c r="N1376" s="957"/>
      <c r="O1376" s="957"/>
      <c r="P1376" s="957"/>
      <c r="Q1376" s="957"/>
      <c r="R1376" s="957"/>
      <c r="S1376" s="957"/>
      <c r="T1376" s="957"/>
    </row>
    <row r="1377" spans="2:20" x14ac:dyDescent="0.35">
      <c r="B1377" s="957"/>
      <c r="C1377" s="957"/>
      <c r="D1377" s="957"/>
      <c r="E1377" s="957"/>
      <c r="F1377" s="957"/>
      <c r="G1377" s="957"/>
      <c r="H1377" s="957"/>
      <c r="I1377" s="957"/>
      <c r="J1377" s="957"/>
      <c r="K1377" s="957"/>
      <c r="L1377" s="957"/>
      <c r="M1377" s="957"/>
      <c r="N1377" s="957"/>
      <c r="O1377" s="957"/>
      <c r="P1377" s="957"/>
      <c r="Q1377" s="957"/>
      <c r="R1377" s="957"/>
      <c r="S1377" s="957"/>
      <c r="T1377" s="957"/>
    </row>
    <row r="1378" spans="2:20" x14ac:dyDescent="0.35">
      <c r="B1378" s="957"/>
      <c r="C1378" s="957"/>
      <c r="D1378" s="957"/>
      <c r="E1378" s="957"/>
      <c r="F1378" s="957"/>
      <c r="G1378" s="957"/>
      <c r="H1378" s="957"/>
      <c r="I1378" s="957"/>
      <c r="J1378" s="957"/>
      <c r="K1378" s="957"/>
      <c r="L1378" s="957"/>
      <c r="M1378" s="957"/>
      <c r="N1378" s="957"/>
      <c r="O1378" s="957"/>
      <c r="P1378" s="957"/>
      <c r="Q1378" s="957"/>
      <c r="R1378" s="957"/>
      <c r="S1378" s="957"/>
      <c r="T1378" s="957"/>
    </row>
    <row r="1379" spans="2:20" x14ac:dyDescent="0.35">
      <c r="B1379" s="957"/>
      <c r="C1379" s="957"/>
      <c r="D1379" s="957"/>
      <c r="E1379" s="957"/>
      <c r="F1379" s="957"/>
      <c r="G1379" s="957"/>
      <c r="H1379" s="957"/>
      <c r="I1379" s="957"/>
      <c r="J1379" s="957"/>
      <c r="K1379" s="957"/>
      <c r="L1379" s="957"/>
      <c r="M1379" s="957"/>
      <c r="N1379" s="957"/>
      <c r="O1379" s="957"/>
      <c r="P1379" s="957"/>
      <c r="Q1379" s="957"/>
      <c r="R1379" s="957"/>
      <c r="S1379" s="957"/>
      <c r="T1379" s="957"/>
    </row>
    <row r="1380" spans="2:20" x14ac:dyDescent="0.35">
      <c r="B1380" s="957"/>
      <c r="C1380" s="957"/>
      <c r="D1380" s="957"/>
      <c r="E1380" s="957"/>
      <c r="F1380" s="957"/>
      <c r="G1380" s="957"/>
      <c r="H1380" s="957"/>
      <c r="I1380" s="957"/>
      <c r="J1380" s="957"/>
      <c r="K1380" s="957"/>
      <c r="L1380" s="957"/>
      <c r="M1380" s="957"/>
      <c r="N1380" s="957"/>
      <c r="O1380" s="957"/>
      <c r="P1380" s="957"/>
      <c r="Q1380" s="957"/>
      <c r="R1380" s="957"/>
      <c r="S1380" s="957"/>
      <c r="T1380" s="957"/>
    </row>
    <row r="1381" spans="2:20" x14ac:dyDescent="0.35">
      <c r="B1381" s="957"/>
      <c r="C1381" s="957"/>
      <c r="D1381" s="957"/>
      <c r="E1381" s="957"/>
      <c r="F1381" s="957"/>
      <c r="G1381" s="957"/>
      <c r="H1381" s="957"/>
      <c r="I1381" s="957"/>
      <c r="J1381" s="957"/>
      <c r="K1381" s="957"/>
      <c r="L1381" s="957"/>
      <c r="M1381" s="957"/>
      <c r="N1381" s="957"/>
      <c r="O1381" s="957"/>
      <c r="P1381" s="957"/>
      <c r="Q1381" s="957"/>
      <c r="R1381" s="957"/>
      <c r="S1381" s="957"/>
      <c r="T1381" s="957"/>
    </row>
    <row r="1382" spans="2:20" x14ac:dyDescent="0.35">
      <c r="B1382" s="957"/>
      <c r="C1382" s="957"/>
      <c r="D1382" s="957"/>
      <c r="E1382" s="957"/>
      <c r="F1382" s="957"/>
      <c r="G1382" s="957"/>
      <c r="H1382" s="957"/>
      <c r="I1382" s="957"/>
      <c r="J1382" s="957"/>
      <c r="K1382" s="957"/>
      <c r="L1382" s="957"/>
      <c r="M1382" s="957"/>
      <c r="N1382" s="957"/>
      <c r="O1382" s="957"/>
      <c r="P1382" s="957"/>
      <c r="Q1382" s="957"/>
      <c r="R1382" s="957"/>
      <c r="S1382" s="957"/>
      <c r="T1382" s="957"/>
    </row>
    <row r="1383" spans="2:20" x14ac:dyDescent="0.35">
      <c r="B1383" s="957"/>
      <c r="C1383" s="957"/>
      <c r="D1383" s="957"/>
      <c r="E1383" s="957"/>
      <c r="F1383" s="957"/>
      <c r="G1383" s="957"/>
      <c r="H1383" s="957"/>
      <c r="I1383" s="957"/>
      <c r="J1383" s="957"/>
      <c r="K1383" s="957"/>
      <c r="L1383" s="957"/>
      <c r="M1383" s="957"/>
      <c r="N1383" s="957"/>
      <c r="O1383" s="957"/>
      <c r="P1383" s="957"/>
      <c r="Q1383" s="957"/>
      <c r="R1383" s="957"/>
      <c r="S1383" s="957"/>
      <c r="T1383" s="957"/>
    </row>
    <row r="1384" spans="2:20" x14ac:dyDescent="0.35">
      <c r="B1384" s="957"/>
      <c r="C1384" s="957"/>
      <c r="D1384" s="957"/>
      <c r="E1384" s="957"/>
      <c r="F1384" s="957"/>
      <c r="G1384" s="957"/>
      <c r="H1384" s="957"/>
      <c r="I1384" s="957"/>
      <c r="J1384" s="957"/>
      <c r="K1384" s="957"/>
      <c r="L1384" s="957"/>
      <c r="M1384" s="957"/>
      <c r="N1384" s="957"/>
      <c r="O1384" s="957"/>
      <c r="P1384" s="957"/>
      <c r="Q1384" s="957"/>
      <c r="R1384" s="957"/>
      <c r="S1384" s="957"/>
      <c r="T1384" s="957"/>
    </row>
    <row r="1385" spans="2:20" x14ac:dyDescent="0.35">
      <c r="B1385" s="957"/>
      <c r="C1385" s="957"/>
      <c r="D1385" s="957"/>
      <c r="E1385" s="957"/>
      <c r="F1385" s="957"/>
      <c r="G1385" s="957"/>
      <c r="H1385" s="957"/>
      <c r="I1385" s="957"/>
      <c r="J1385" s="957"/>
      <c r="K1385" s="957"/>
      <c r="L1385" s="957"/>
      <c r="M1385" s="957"/>
      <c r="N1385" s="957"/>
      <c r="O1385" s="957"/>
      <c r="P1385" s="957"/>
      <c r="Q1385" s="957"/>
      <c r="R1385" s="957"/>
      <c r="S1385" s="957"/>
      <c r="T1385" s="957"/>
    </row>
    <row r="1386" spans="2:20" x14ac:dyDescent="0.35">
      <c r="B1386" s="957"/>
      <c r="C1386" s="957"/>
      <c r="D1386" s="957"/>
      <c r="E1386" s="957"/>
      <c r="F1386" s="957"/>
      <c r="G1386" s="957"/>
      <c r="H1386" s="957"/>
      <c r="I1386" s="957"/>
      <c r="J1386" s="957"/>
      <c r="K1386" s="957"/>
      <c r="L1386" s="957"/>
      <c r="M1386" s="957"/>
      <c r="N1386" s="957"/>
      <c r="O1386" s="957"/>
      <c r="P1386" s="957"/>
      <c r="Q1386" s="957"/>
      <c r="R1386" s="957"/>
      <c r="S1386" s="957"/>
      <c r="T1386" s="957"/>
    </row>
    <row r="1387" spans="2:20" x14ac:dyDescent="0.35">
      <c r="B1387" s="957"/>
      <c r="C1387" s="957"/>
      <c r="D1387" s="957"/>
      <c r="E1387" s="957"/>
      <c r="F1387" s="957"/>
      <c r="G1387" s="957"/>
      <c r="H1387" s="957"/>
      <c r="I1387" s="957"/>
      <c r="J1387" s="957"/>
      <c r="K1387" s="957"/>
      <c r="L1387" s="957"/>
      <c r="M1387" s="957"/>
      <c r="N1387" s="957"/>
      <c r="O1387" s="957"/>
      <c r="P1387" s="957"/>
      <c r="Q1387" s="957"/>
      <c r="R1387" s="957"/>
      <c r="S1387" s="957"/>
      <c r="T1387" s="957"/>
    </row>
    <row r="1388" spans="2:20" x14ac:dyDescent="0.35">
      <c r="B1388" s="957"/>
      <c r="C1388" s="957"/>
      <c r="D1388" s="957"/>
      <c r="E1388" s="957"/>
      <c r="F1388" s="957"/>
      <c r="G1388" s="957"/>
      <c r="H1388" s="957"/>
      <c r="I1388" s="957"/>
      <c r="J1388" s="957"/>
      <c r="K1388" s="957"/>
      <c r="L1388" s="957"/>
      <c r="M1388" s="957"/>
      <c r="N1388" s="957"/>
      <c r="O1388" s="957"/>
      <c r="P1388" s="957"/>
      <c r="Q1388" s="957"/>
      <c r="R1388" s="957"/>
      <c r="S1388" s="957"/>
      <c r="T1388" s="957"/>
    </row>
    <row r="1389" spans="2:20" x14ac:dyDescent="0.35">
      <c r="B1389" s="957"/>
      <c r="C1389" s="957"/>
      <c r="D1389" s="957"/>
      <c r="E1389" s="957"/>
      <c r="F1389" s="957"/>
      <c r="G1389" s="957"/>
      <c r="H1389" s="957"/>
      <c r="I1389" s="957"/>
      <c r="J1389" s="957"/>
      <c r="K1389" s="957"/>
      <c r="L1389" s="957"/>
      <c r="M1389" s="957"/>
      <c r="N1389" s="957"/>
      <c r="O1389" s="957"/>
      <c r="P1389" s="957"/>
      <c r="Q1389" s="957"/>
      <c r="R1389" s="957"/>
      <c r="S1389" s="957"/>
      <c r="T1389" s="957"/>
    </row>
    <row r="1390" spans="2:20" x14ac:dyDescent="0.35">
      <c r="B1390" s="957"/>
      <c r="C1390" s="957"/>
      <c r="D1390" s="957"/>
      <c r="E1390" s="957"/>
      <c r="F1390" s="957"/>
      <c r="G1390" s="957"/>
      <c r="H1390" s="957"/>
      <c r="I1390" s="957"/>
      <c r="J1390" s="957"/>
      <c r="K1390" s="957"/>
      <c r="L1390" s="957"/>
      <c r="M1390" s="957"/>
      <c r="N1390" s="957"/>
      <c r="O1390" s="957"/>
      <c r="P1390" s="957"/>
      <c r="Q1390" s="957"/>
      <c r="R1390" s="957"/>
      <c r="S1390" s="957"/>
      <c r="T1390" s="957"/>
    </row>
    <row r="1391" spans="2:20" x14ac:dyDescent="0.35">
      <c r="B1391" s="957"/>
      <c r="C1391" s="957"/>
      <c r="D1391" s="957"/>
      <c r="E1391" s="957"/>
      <c r="F1391" s="957"/>
      <c r="G1391" s="957"/>
      <c r="H1391" s="957"/>
      <c r="I1391" s="957"/>
      <c r="J1391" s="957"/>
      <c r="K1391" s="957"/>
      <c r="L1391" s="957"/>
      <c r="M1391" s="957"/>
      <c r="N1391" s="957"/>
      <c r="O1391" s="957"/>
      <c r="P1391" s="957"/>
      <c r="Q1391" s="957"/>
      <c r="R1391" s="957"/>
      <c r="S1391" s="957"/>
      <c r="T1391" s="957"/>
    </row>
    <row r="1392" spans="2:20" x14ac:dyDescent="0.35">
      <c r="B1392" s="957"/>
      <c r="C1392" s="957"/>
      <c r="D1392" s="957"/>
      <c r="E1392" s="957"/>
      <c r="F1392" s="957"/>
      <c r="G1392" s="957"/>
      <c r="H1392" s="957"/>
      <c r="I1392" s="957"/>
      <c r="J1392" s="957"/>
      <c r="K1392" s="957"/>
      <c r="L1392" s="957"/>
      <c r="M1392" s="957"/>
      <c r="N1392" s="957"/>
      <c r="O1392" s="957"/>
      <c r="P1392" s="957"/>
      <c r="Q1392" s="957"/>
      <c r="R1392" s="957"/>
      <c r="S1392" s="957"/>
      <c r="T1392" s="957"/>
    </row>
    <row r="1393" spans="2:20" x14ac:dyDescent="0.35">
      <c r="B1393" s="957"/>
      <c r="C1393" s="957"/>
      <c r="D1393" s="957"/>
      <c r="E1393" s="957"/>
      <c r="F1393" s="957"/>
      <c r="G1393" s="957"/>
      <c r="H1393" s="957"/>
      <c r="I1393" s="957"/>
      <c r="J1393" s="957"/>
      <c r="K1393" s="957"/>
      <c r="L1393" s="957"/>
      <c r="M1393" s="957"/>
      <c r="N1393" s="957"/>
      <c r="O1393" s="957"/>
      <c r="P1393" s="957"/>
      <c r="Q1393" s="957"/>
      <c r="R1393" s="957"/>
      <c r="S1393" s="957"/>
      <c r="T1393" s="957"/>
    </row>
    <row r="1394" spans="2:20" x14ac:dyDescent="0.35">
      <c r="B1394" s="957"/>
      <c r="C1394" s="957"/>
      <c r="D1394" s="957"/>
      <c r="E1394" s="957"/>
      <c r="F1394" s="957"/>
      <c r="G1394" s="957"/>
      <c r="H1394" s="957"/>
      <c r="I1394" s="957"/>
      <c r="J1394" s="957"/>
      <c r="K1394" s="957"/>
      <c r="L1394" s="957"/>
      <c r="M1394" s="957"/>
      <c r="N1394" s="957"/>
      <c r="O1394" s="957"/>
      <c r="P1394" s="957"/>
      <c r="Q1394" s="957"/>
      <c r="R1394" s="957"/>
      <c r="S1394" s="957"/>
      <c r="T1394" s="957"/>
    </row>
    <row r="1395" spans="2:20" x14ac:dyDescent="0.35">
      <c r="B1395" s="957"/>
      <c r="C1395" s="957"/>
      <c r="D1395" s="957"/>
      <c r="E1395" s="957"/>
      <c r="F1395" s="957"/>
      <c r="G1395" s="957"/>
      <c r="H1395" s="957"/>
      <c r="I1395" s="957"/>
      <c r="J1395" s="957"/>
      <c r="K1395" s="957"/>
      <c r="L1395" s="957"/>
      <c r="M1395" s="957"/>
      <c r="N1395" s="957"/>
      <c r="O1395" s="957"/>
      <c r="P1395" s="957"/>
      <c r="Q1395" s="957"/>
      <c r="R1395" s="957"/>
      <c r="S1395" s="957"/>
      <c r="T1395" s="957"/>
    </row>
    <row r="1396" spans="2:20" x14ac:dyDescent="0.35">
      <c r="B1396" s="957"/>
      <c r="C1396" s="957"/>
      <c r="D1396" s="957"/>
      <c r="E1396" s="957"/>
      <c r="F1396" s="957"/>
      <c r="G1396" s="957"/>
      <c r="H1396" s="957"/>
      <c r="I1396" s="957"/>
      <c r="J1396" s="957"/>
      <c r="K1396" s="957"/>
      <c r="L1396" s="957"/>
      <c r="M1396" s="957"/>
      <c r="N1396" s="957"/>
      <c r="O1396" s="957"/>
      <c r="P1396" s="957"/>
      <c r="Q1396" s="957"/>
      <c r="R1396" s="957"/>
      <c r="S1396" s="957"/>
      <c r="T1396" s="957"/>
    </row>
    <row r="1397" spans="2:20" x14ac:dyDescent="0.35">
      <c r="B1397" s="957"/>
      <c r="C1397" s="957"/>
      <c r="D1397" s="957"/>
      <c r="E1397" s="957"/>
      <c r="F1397" s="957"/>
      <c r="G1397" s="957"/>
      <c r="H1397" s="957"/>
      <c r="I1397" s="957"/>
      <c r="J1397" s="957"/>
      <c r="K1397" s="957"/>
      <c r="L1397" s="957"/>
      <c r="M1397" s="957"/>
      <c r="N1397" s="957"/>
      <c r="O1397" s="957"/>
      <c r="P1397" s="957"/>
      <c r="Q1397" s="957"/>
      <c r="R1397" s="957"/>
      <c r="S1397" s="957"/>
      <c r="T1397" s="957"/>
    </row>
    <row r="1398" spans="2:20" x14ac:dyDescent="0.35">
      <c r="B1398" s="957"/>
      <c r="C1398" s="957"/>
      <c r="D1398" s="957"/>
      <c r="E1398" s="957"/>
      <c r="F1398" s="957"/>
      <c r="G1398" s="957"/>
      <c r="H1398" s="957"/>
      <c r="I1398" s="957"/>
      <c r="J1398" s="957"/>
      <c r="K1398" s="957"/>
      <c r="L1398" s="957"/>
      <c r="M1398" s="957"/>
      <c r="N1398" s="957"/>
      <c r="O1398" s="957"/>
      <c r="P1398" s="957"/>
      <c r="Q1398" s="957"/>
      <c r="R1398" s="957"/>
      <c r="S1398" s="957"/>
      <c r="T1398" s="957"/>
    </row>
    <row r="1399" spans="2:20" x14ac:dyDescent="0.35">
      <c r="B1399" s="957"/>
      <c r="C1399" s="957"/>
      <c r="D1399" s="957"/>
      <c r="E1399" s="957"/>
      <c r="F1399" s="957"/>
      <c r="G1399" s="957"/>
      <c r="H1399" s="957"/>
      <c r="I1399" s="957"/>
      <c r="J1399" s="957"/>
      <c r="K1399" s="957"/>
      <c r="L1399" s="957"/>
      <c r="M1399" s="957"/>
      <c r="N1399" s="957"/>
      <c r="O1399" s="957"/>
      <c r="P1399" s="957"/>
      <c r="Q1399" s="957"/>
      <c r="R1399" s="957"/>
      <c r="S1399" s="957"/>
      <c r="T1399" s="957"/>
    </row>
    <row r="1400" spans="2:20" x14ac:dyDescent="0.35">
      <c r="B1400" s="957"/>
      <c r="C1400" s="957"/>
      <c r="D1400" s="957"/>
      <c r="E1400" s="957"/>
      <c r="F1400" s="957"/>
      <c r="G1400" s="957"/>
      <c r="H1400" s="957"/>
      <c r="I1400" s="957"/>
      <c r="J1400" s="957"/>
      <c r="K1400" s="957"/>
      <c r="L1400" s="957"/>
      <c r="M1400" s="957"/>
      <c r="N1400" s="957"/>
      <c r="O1400" s="957"/>
      <c r="P1400" s="957"/>
      <c r="Q1400" s="957"/>
      <c r="R1400" s="957"/>
      <c r="S1400" s="957"/>
      <c r="T1400" s="957"/>
    </row>
    <row r="1401" spans="2:20" x14ac:dyDescent="0.35">
      <c r="B1401" s="957"/>
      <c r="C1401" s="957"/>
      <c r="D1401" s="957"/>
      <c r="E1401" s="957"/>
      <c r="F1401" s="957"/>
      <c r="G1401" s="957"/>
      <c r="H1401" s="957"/>
      <c r="I1401" s="957"/>
      <c r="J1401" s="957"/>
      <c r="K1401" s="957"/>
      <c r="L1401" s="957"/>
      <c r="M1401" s="957"/>
      <c r="N1401" s="957"/>
      <c r="O1401" s="957"/>
      <c r="P1401" s="957"/>
      <c r="Q1401" s="957"/>
      <c r="R1401" s="957"/>
      <c r="S1401" s="957"/>
      <c r="T1401" s="957"/>
    </row>
    <row r="1402" spans="2:20" x14ac:dyDescent="0.35">
      <c r="B1402" s="957"/>
      <c r="C1402" s="957"/>
      <c r="D1402" s="957"/>
      <c r="E1402" s="957"/>
      <c r="F1402" s="957"/>
      <c r="G1402" s="957"/>
      <c r="H1402" s="957"/>
      <c r="I1402" s="957"/>
      <c r="J1402" s="957"/>
      <c r="K1402" s="957"/>
      <c r="L1402" s="957"/>
      <c r="M1402" s="957"/>
      <c r="N1402" s="957"/>
      <c r="O1402" s="957"/>
      <c r="P1402" s="957"/>
      <c r="Q1402" s="957"/>
      <c r="R1402" s="957"/>
      <c r="S1402" s="957"/>
      <c r="T1402" s="957"/>
    </row>
    <row r="1403" spans="2:20" x14ac:dyDescent="0.35">
      <c r="B1403" s="957"/>
      <c r="C1403" s="957"/>
      <c r="D1403" s="957"/>
      <c r="E1403" s="957"/>
      <c r="F1403" s="957"/>
      <c r="G1403" s="957"/>
      <c r="H1403" s="957"/>
      <c r="I1403" s="957"/>
      <c r="J1403" s="957"/>
      <c r="K1403" s="957"/>
      <c r="L1403" s="957"/>
      <c r="M1403" s="957"/>
      <c r="N1403" s="957"/>
      <c r="O1403" s="957"/>
      <c r="P1403" s="957"/>
      <c r="Q1403" s="957"/>
      <c r="R1403" s="957"/>
      <c r="S1403" s="957"/>
      <c r="T1403" s="957"/>
    </row>
    <row r="1404" spans="2:20" x14ac:dyDescent="0.35">
      <c r="B1404" s="957"/>
      <c r="C1404" s="957"/>
      <c r="D1404" s="957"/>
      <c r="E1404" s="957"/>
      <c r="F1404" s="957"/>
      <c r="G1404" s="957"/>
      <c r="H1404" s="957"/>
      <c r="I1404" s="957"/>
      <c r="J1404" s="957"/>
      <c r="K1404" s="957"/>
      <c r="L1404" s="957"/>
      <c r="M1404" s="957"/>
      <c r="N1404" s="957"/>
      <c r="O1404" s="957"/>
      <c r="P1404" s="957"/>
      <c r="Q1404" s="957"/>
      <c r="R1404" s="957"/>
      <c r="S1404" s="957"/>
      <c r="T1404" s="957"/>
    </row>
    <row r="1405" spans="2:20" x14ac:dyDescent="0.35">
      <c r="B1405" s="957"/>
      <c r="C1405" s="957"/>
      <c r="D1405" s="957"/>
      <c r="E1405" s="957"/>
      <c r="F1405" s="957"/>
      <c r="G1405" s="957"/>
      <c r="H1405" s="957"/>
      <c r="I1405" s="957"/>
      <c r="J1405" s="957"/>
      <c r="K1405" s="957"/>
      <c r="L1405" s="957"/>
      <c r="M1405" s="957"/>
      <c r="N1405" s="957"/>
      <c r="O1405" s="957"/>
      <c r="P1405" s="957"/>
      <c r="Q1405" s="957"/>
      <c r="R1405" s="957"/>
      <c r="S1405" s="957"/>
      <c r="T1405" s="957"/>
    </row>
    <row r="1406" spans="2:20" x14ac:dyDescent="0.35">
      <c r="B1406" s="957"/>
      <c r="C1406" s="957"/>
      <c r="D1406" s="957"/>
      <c r="E1406" s="957"/>
      <c r="F1406" s="957"/>
      <c r="G1406" s="957"/>
      <c r="H1406" s="957"/>
      <c r="I1406" s="957"/>
      <c r="J1406" s="957"/>
      <c r="K1406" s="957"/>
      <c r="L1406" s="957"/>
      <c r="M1406" s="957"/>
      <c r="N1406" s="957"/>
      <c r="O1406" s="957"/>
      <c r="P1406" s="957"/>
      <c r="Q1406" s="957"/>
      <c r="R1406" s="957"/>
      <c r="S1406" s="957"/>
      <c r="T1406" s="957"/>
    </row>
    <row r="1407" spans="2:20" x14ac:dyDescent="0.35">
      <c r="B1407" s="957"/>
      <c r="C1407" s="957"/>
      <c r="D1407" s="957"/>
      <c r="E1407" s="957"/>
      <c r="F1407" s="957"/>
      <c r="G1407" s="957"/>
      <c r="H1407" s="957"/>
      <c r="I1407" s="957"/>
      <c r="J1407" s="957"/>
      <c r="K1407" s="957"/>
      <c r="L1407" s="957"/>
      <c r="M1407" s="957"/>
      <c r="N1407" s="957"/>
      <c r="O1407" s="957"/>
      <c r="P1407" s="957"/>
      <c r="Q1407" s="957"/>
      <c r="R1407" s="957"/>
      <c r="S1407" s="957"/>
      <c r="T1407" s="957"/>
    </row>
    <row r="1408" spans="2:20" x14ac:dyDescent="0.35">
      <c r="B1408" s="957"/>
      <c r="C1408" s="957"/>
      <c r="D1408" s="957"/>
      <c r="E1408" s="957"/>
      <c r="F1408" s="957"/>
      <c r="G1408" s="957"/>
      <c r="H1408" s="957"/>
      <c r="I1408" s="957"/>
      <c r="J1408" s="957"/>
      <c r="K1408" s="957"/>
      <c r="L1408" s="957"/>
      <c r="M1408" s="957"/>
      <c r="N1408" s="957"/>
      <c r="O1408" s="957"/>
      <c r="P1408" s="957"/>
      <c r="Q1408" s="957"/>
      <c r="R1408" s="957"/>
      <c r="S1408" s="957"/>
      <c r="T1408" s="957"/>
    </row>
    <row r="1409" spans="2:20" x14ac:dyDescent="0.35">
      <c r="B1409" s="957"/>
      <c r="C1409" s="957"/>
      <c r="D1409" s="957"/>
      <c r="E1409" s="957"/>
      <c r="F1409" s="957"/>
      <c r="G1409" s="957"/>
      <c r="H1409" s="957"/>
      <c r="I1409" s="957"/>
      <c r="J1409" s="957"/>
      <c r="K1409" s="957"/>
      <c r="L1409" s="957"/>
      <c r="M1409" s="957"/>
      <c r="N1409" s="957"/>
      <c r="O1409" s="957"/>
      <c r="P1409" s="957"/>
      <c r="Q1409" s="957"/>
      <c r="R1409" s="957"/>
      <c r="S1409" s="957"/>
      <c r="T1409" s="957"/>
    </row>
    <row r="1410" spans="2:20" x14ac:dyDescent="0.35">
      <c r="B1410" s="957"/>
      <c r="C1410" s="957"/>
      <c r="D1410" s="957"/>
      <c r="E1410" s="957"/>
      <c r="F1410" s="957"/>
      <c r="G1410" s="957"/>
      <c r="H1410" s="957"/>
      <c r="I1410" s="957"/>
      <c r="J1410" s="957"/>
      <c r="K1410" s="957"/>
      <c r="L1410" s="957"/>
      <c r="M1410" s="957"/>
      <c r="N1410" s="957"/>
      <c r="O1410" s="957"/>
      <c r="P1410" s="957"/>
      <c r="Q1410" s="957"/>
      <c r="R1410" s="957"/>
      <c r="S1410" s="957"/>
      <c r="T1410" s="957"/>
    </row>
    <row r="1411" spans="2:20" x14ac:dyDescent="0.35">
      <c r="B1411" s="957"/>
      <c r="C1411" s="957"/>
      <c r="D1411" s="957"/>
      <c r="E1411" s="957"/>
      <c r="F1411" s="957"/>
      <c r="G1411" s="957"/>
      <c r="H1411" s="957"/>
      <c r="I1411" s="957"/>
      <c r="J1411" s="957"/>
      <c r="K1411" s="957"/>
      <c r="L1411" s="957"/>
      <c r="M1411" s="957"/>
      <c r="N1411" s="957"/>
      <c r="O1411" s="957"/>
      <c r="P1411" s="957"/>
      <c r="Q1411" s="957"/>
      <c r="R1411" s="957"/>
      <c r="S1411" s="957"/>
      <c r="T1411" s="957"/>
    </row>
    <row r="1412" spans="2:20" x14ac:dyDescent="0.35">
      <c r="B1412" s="957"/>
      <c r="C1412" s="957"/>
      <c r="D1412" s="957"/>
      <c r="E1412" s="957"/>
      <c r="F1412" s="957"/>
      <c r="G1412" s="957"/>
      <c r="H1412" s="957"/>
      <c r="I1412" s="957"/>
      <c r="J1412" s="957"/>
      <c r="K1412" s="957"/>
      <c r="L1412" s="957"/>
      <c r="M1412" s="957"/>
      <c r="N1412" s="957"/>
      <c r="O1412" s="957"/>
      <c r="P1412" s="957"/>
      <c r="Q1412" s="957"/>
      <c r="R1412" s="957"/>
      <c r="S1412" s="957"/>
      <c r="T1412" s="957"/>
    </row>
    <row r="1413" spans="2:20" x14ac:dyDescent="0.35">
      <c r="B1413" s="957"/>
      <c r="C1413" s="957"/>
      <c r="D1413" s="957"/>
      <c r="E1413" s="957"/>
      <c r="F1413" s="957"/>
      <c r="G1413" s="957"/>
      <c r="H1413" s="957"/>
      <c r="I1413" s="957"/>
      <c r="J1413" s="957"/>
      <c r="K1413" s="957"/>
      <c r="L1413" s="957"/>
      <c r="M1413" s="957"/>
      <c r="N1413" s="957"/>
      <c r="O1413" s="957"/>
      <c r="P1413" s="957"/>
      <c r="Q1413" s="957"/>
      <c r="R1413" s="957"/>
      <c r="S1413" s="957"/>
      <c r="T1413" s="957"/>
    </row>
    <row r="1414" spans="2:20" x14ac:dyDescent="0.35">
      <c r="B1414" s="957"/>
      <c r="C1414" s="957"/>
      <c r="D1414" s="957"/>
      <c r="E1414" s="957"/>
      <c r="F1414" s="957"/>
      <c r="G1414" s="957"/>
      <c r="H1414" s="957"/>
      <c r="I1414" s="957"/>
      <c r="J1414" s="957"/>
      <c r="K1414" s="957"/>
      <c r="L1414" s="957"/>
      <c r="M1414" s="957"/>
      <c r="N1414" s="957"/>
      <c r="O1414" s="957"/>
      <c r="P1414" s="957"/>
      <c r="Q1414" s="957"/>
      <c r="R1414" s="957"/>
      <c r="S1414" s="957"/>
      <c r="T1414" s="957"/>
    </row>
    <row r="1415" spans="2:20" x14ac:dyDescent="0.35">
      <c r="B1415" s="957"/>
      <c r="C1415" s="957"/>
      <c r="D1415" s="957"/>
      <c r="E1415" s="957"/>
      <c r="F1415" s="957"/>
      <c r="G1415" s="957"/>
      <c r="H1415" s="957"/>
      <c r="I1415" s="957"/>
      <c r="J1415" s="957"/>
      <c r="K1415" s="957"/>
      <c r="L1415" s="957"/>
      <c r="M1415" s="957"/>
      <c r="N1415" s="957"/>
      <c r="O1415" s="957"/>
      <c r="P1415" s="957"/>
      <c r="Q1415" s="957"/>
      <c r="R1415" s="957"/>
      <c r="S1415" s="957"/>
      <c r="T1415" s="957"/>
    </row>
    <row r="1416" spans="2:20" x14ac:dyDescent="0.35">
      <c r="B1416" s="957"/>
      <c r="C1416" s="957"/>
      <c r="D1416" s="957"/>
      <c r="E1416" s="957"/>
      <c r="F1416" s="957"/>
      <c r="G1416" s="957"/>
      <c r="H1416" s="957"/>
      <c r="I1416" s="957"/>
      <c r="J1416" s="957"/>
      <c r="K1416" s="957"/>
      <c r="L1416" s="957"/>
      <c r="M1416" s="957"/>
      <c r="N1416" s="957"/>
      <c r="O1416" s="957"/>
      <c r="P1416" s="957"/>
      <c r="Q1416" s="957"/>
      <c r="R1416" s="957"/>
      <c r="S1416" s="957"/>
      <c r="T1416" s="957"/>
    </row>
    <row r="1417" spans="2:20" x14ac:dyDescent="0.35">
      <c r="B1417" s="957"/>
      <c r="C1417" s="957"/>
      <c r="D1417" s="957"/>
      <c r="E1417" s="957"/>
      <c r="F1417" s="957"/>
      <c r="G1417" s="957"/>
      <c r="H1417" s="957"/>
      <c r="I1417" s="957"/>
      <c r="J1417" s="957"/>
      <c r="K1417" s="957"/>
      <c r="L1417" s="957"/>
      <c r="M1417" s="957"/>
      <c r="N1417" s="957"/>
      <c r="O1417" s="957"/>
      <c r="P1417" s="957"/>
      <c r="Q1417" s="957"/>
      <c r="R1417" s="957"/>
      <c r="S1417" s="957"/>
      <c r="T1417" s="957"/>
    </row>
    <row r="1418" spans="2:20" x14ac:dyDescent="0.35">
      <c r="B1418" s="957"/>
      <c r="C1418" s="957"/>
      <c r="D1418" s="957"/>
      <c r="E1418" s="957"/>
      <c r="F1418" s="957"/>
      <c r="G1418" s="957"/>
      <c r="H1418" s="957"/>
      <c r="I1418" s="957"/>
      <c r="J1418" s="957"/>
      <c r="K1418" s="957"/>
      <c r="L1418" s="957"/>
      <c r="M1418" s="957"/>
      <c r="N1418" s="957"/>
      <c r="O1418" s="957"/>
      <c r="P1418" s="957"/>
      <c r="Q1418" s="957"/>
      <c r="R1418" s="957"/>
      <c r="S1418" s="957"/>
      <c r="T1418" s="957"/>
    </row>
    <row r="1419" spans="2:20" x14ac:dyDescent="0.35">
      <c r="B1419" s="957"/>
      <c r="C1419" s="957"/>
      <c r="D1419" s="957"/>
      <c r="E1419" s="957"/>
      <c r="F1419" s="957"/>
      <c r="G1419" s="957"/>
      <c r="H1419" s="957"/>
      <c r="I1419" s="957"/>
      <c r="J1419" s="957"/>
      <c r="K1419" s="957"/>
      <c r="L1419" s="957"/>
      <c r="M1419" s="957"/>
      <c r="N1419" s="957"/>
      <c r="O1419" s="957"/>
      <c r="P1419" s="957"/>
      <c r="Q1419" s="957"/>
      <c r="R1419" s="957"/>
      <c r="S1419" s="957"/>
      <c r="T1419" s="957"/>
    </row>
    <row r="1420" spans="2:20" x14ac:dyDescent="0.35">
      <c r="B1420" s="957"/>
      <c r="C1420" s="957"/>
      <c r="D1420" s="957"/>
      <c r="E1420" s="957"/>
      <c r="F1420" s="957"/>
      <c r="G1420" s="957"/>
      <c r="H1420" s="957"/>
      <c r="I1420" s="957"/>
      <c r="J1420" s="957"/>
      <c r="K1420" s="957"/>
      <c r="L1420" s="957"/>
      <c r="M1420" s="957"/>
      <c r="N1420" s="957"/>
      <c r="O1420" s="957"/>
      <c r="P1420" s="957"/>
      <c r="Q1420" s="957"/>
      <c r="R1420" s="957"/>
      <c r="S1420" s="957"/>
      <c r="T1420" s="957"/>
    </row>
    <row r="1421" spans="2:20" x14ac:dyDescent="0.35">
      <c r="B1421" s="957"/>
      <c r="C1421" s="957"/>
      <c r="D1421" s="957"/>
      <c r="E1421" s="957"/>
      <c r="F1421" s="957"/>
      <c r="G1421" s="957"/>
      <c r="H1421" s="957"/>
      <c r="I1421" s="957"/>
      <c r="J1421" s="957"/>
      <c r="K1421" s="957"/>
      <c r="L1421" s="957"/>
      <c r="M1421" s="957"/>
      <c r="N1421" s="957"/>
      <c r="O1421" s="957"/>
      <c r="P1421" s="957"/>
      <c r="Q1421" s="957"/>
      <c r="R1421" s="957"/>
      <c r="S1421" s="957"/>
      <c r="T1421" s="957"/>
    </row>
    <row r="1422" spans="2:20" x14ac:dyDescent="0.35">
      <c r="B1422" s="957"/>
      <c r="C1422" s="957"/>
      <c r="D1422" s="957"/>
      <c r="E1422" s="957"/>
      <c r="F1422" s="957"/>
      <c r="G1422" s="957"/>
      <c r="H1422" s="957"/>
      <c r="I1422" s="957"/>
      <c r="J1422" s="957"/>
      <c r="K1422" s="957"/>
      <c r="L1422" s="957"/>
      <c r="M1422" s="957"/>
      <c r="N1422" s="957"/>
      <c r="O1422" s="957"/>
      <c r="P1422" s="957"/>
      <c r="Q1422" s="957"/>
      <c r="R1422" s="957"/>
      <c r="S1422" s="957"/>
      <c r="T1422" s="957"/>
    </row>
    <row r="1423" spans="2:20" x14ac:dyDescent="0.35">
      <c r="B1423" s="957"/>
      <c r="C1423" s="957"/>
      <c r="D1423" s="957"/>
      <c r="E1423" s="957"/>
      <c r="F1423" s="957"/>
      <c r="G1423" s="957"/>
      <c r="H1423" s="957"/>
      <c r="I1423" s="957"/>
      <c r="J1423" s="957"/>
      <c r="K1423" s="957"/>
      <c r="L1423" s="957"/>
      <c r="M1423" s="957"/>
      <c r="N1423" s="957"/>
      <c r="O1423" s="957"/>
      <c r="P1423" s="957"/>
      <c r="Q1423" s="957"/>
      <c r="R1423" s="957"/>
      <c r="S1423" s="957"/>
      <c r="T1423" s="957"/>
    </row>
    <row r="1424" spans="2:20" x14ac:dyDescent="0.35">
      <c r="B1424" s="957"/>
      <c r="C1424" s="957"/>
      <c r="D1424" s="957"/>
      <c r="E1424" s="957"/>
      <c r="F1424" s="957"/>
      <c r="G1424" s="957"/>
      <c r="H1424" s="957"/>
      <c r="I1424" s="957"/>
      <c r="J1424" s="957"/>
      <c r="K1424" s="957"/>
      <c r="L1424" s="957"/>
      <c r="M1424" s="957"/>
      <c r="N1424" s="957"/>
      <c r="O1424" s="957"/>
      <c r="P1424" s="957"/>
      <c r="Q1424" s="957"/>
      <c r="R1424" s="957"/>
      <c r="S1424" s="957"/>
      <c r="T1424" s="957"/>
    </row>
    <row r="1425" spans="2:20" x14ac:dyDescent="0.35">
      <c r="B1425" s="957"/>
      <c r="C1425" s="957"/>
      <c r="D1425" s="957"/>
      <c r="E1425" s="957"/>
      <c r="F1425" s="957"/>
      <c r="G1425" s="957"/>
      <c r="H1425" s="957"/>
      <c r="I1425" s="957"/>
      <c r="J1425" s="957"/>
      <c r="K1425" s="957"/>
      <c r="L1425" s="957"/>
      <c r="M1425" s="957"/>
      <c r="N1425" s="957"/>
      <c r="O1425" s="957"/>
      <c r="P1425" s="957"/>
      <c r="Q1425" s="957"/>
      <c r="R1425" s="957"/>
      <c r="S1425" s="957"/>
      <c r="T1425" s="957"/>
    </row>
    <row r="1426" spans="2:20" x14ac:dyDescent="0.35">
      <c r="B1426" s="957"/>
      <c r="C1426" s="957"/>
      <c r="D1426" s="957"/>
      <c r="E1426" s="957"/>
      <c r="F1426" s="957"/>
      <c r="G1426" s="957"/>
      <c r="H1426" s="957"/>
      <c r="I1426" s="957"/>
      <c r="J1426" s="957"/>
      <c r="K1426" s="957"/>
      <c r="L1426" s="957"/>
      <c r="M1426" s="957"/>
      <c r="N1426" s="957"/>
      <c r="O1426" s="957"/>
      <c r="P1426" s="957"/>
      <c r="Q1426" s="957"/>
      <c r="R1426" s="957"/>
      <c r="S1426" s="957"/>
      <c r="T1426" s="957"/>
    </row>
    <row r="1427" spans="2:20" x14ac:dyDescent="0.35">
      <c r="B1427" s="957"/>
      <c r="C1427" s="957"/>
      <c r="D1427" s="957"/>
      <c r="E1427" s="957"/>
      <c r="F1427" s="957"/>
      <c r="G1427" s="957"/>
      <c r="H1427" s="957"/>
      <c r="I1427" s="957"/>
      <c r="J1427" s="957"/>
      <c r="K1427" s="957"/>
      <c r="L1427" s="957"/>
      <c r="M1427" s="957"/>
      <c r="N1427" s="957"/>
      <c r="O1427" s="957"/>
      <c r="P1427" s="957"/>
      <c r="Q1427" s="957"/>
      <c r="R1427" s="957"/>
      <c r="S1427" s="957"/>
      <c r="T1427" s="957"/>
    </row>
    <row r="1428" spans="2:20" x14ac:dyDescent="0.35">
      <c r="B1428" s="957"/>
      <c r="C1428" s="957"/>
      <c r="D1428" s="957"/>
      <c r="E1428" s="957"/>
      <c r="F1428" s="957"/>
      <c r="G1428" s="957"/>
      <c r="H1428" s="957"/>
      <c r="I1428" s="957"/>
      <c r="J1428" s="957"/>
      <c r="K1428" s="957"/>
      <c r="L1428" s="957"/>
      <c r="M1428" s="957"/>
      <c r="N1428" s="957"/>
      <c r="O1428" s="957"/>
      <c r="P1428" s="957"/>
      <c r="Q1428" s="957"/>
      <c r="R1428" s="957"/>
      <c r="S1428" s="957"/>
      <c r="T1428" s="957"/>
    </row>
    <row r="1429" spans="2:20" x14ac:dyDescent="0.35">
      <c r="B1429" s="957"/>
      <c r="C1429" s="957"/>
      <c r="D1429" s="957"/>
      <c r="E1429" s="957"/>
      <c r="F1429" s="957"/>
      <c r="G1429" s="957"/>
      <c r="H1429" s="957"/>
      <c r="I1429" s="957"/>
      <c r="J1429" s="957"/>
      <c r="K1429" s="957"/>
      <c r="L1429" s="957"/>
      <c r="M1429" s="957"/>
      <c r="N1429" s="957"/>
      <c r="O1429" s="957"/>
      <c r="P1429" s="957"/>
      <c r="Q1429" s="957"/>
      <c r="R1429" s="957"/>
      <c r="S1429" s="957"/>
      <c r="T1429" s="957"/>
    </row>
    <row r="1430" spans="2:20" x14ac:dyDescent="0.35">
      <c r="B1430" s="957"/>
      <c r="C1430" s="957"/>
      <c r="D1430" s="957"/>
      <c r="E1430" s="957"/>
      <c r="F1430" s="957"/>
      <c r="G1430" s="957"/>
      <c r="H1430" s="957"/>
      <c r="I1430" s="957"/>
      <c r="J1430" s="957"/>
      <c r="K1430" s="957"/>
      <c r="L1430" s="957"/>
      <c r="M1430" s="957"/>
      <c r="N1430" s="957"/>
      <c r="O1430" s="957"/>
      <c r="P1430" s="957"/>
      <c r="Q1430" s="957"/>
      <c r="R1430" s="957"/>
      <c r="S1430" s="957"/>
      <c r="T1430" s="957"/>
    </row>
    <row r="1431" spans="2:20" x14ac:dyDescent="0.35">
      <c r="B1431" s="957"/>
      <c r="C1431" s="957"/>
      <c r="D1431" s="957"/>
      <c r="E1431" s="957"/>
      <c r="F1431" s="957"/>
      <c r="G1431" s="957"/>
      <c r="H1431" s="957"/>
      <c r="I1431" s="957"/>
      <c r="J1431" s="957"/>
      <c r="K1431" s="957"/>
      <c r="L1431" s="957"/>
      <c r="M1431" s="957"/>
      <c r="N1431" s="957"/>
      <c r="O1431" s="957"/>
      <c r="P1431" s="957"/>
      <c r="Q1431" s="957"/>
      <c r="R1431" s="957"/>
      <c r="S1431" s="957"/>
      <c r="T1431" s="957"/>
    </row>
    <row r="1432" spans="2:20" x14ac:dyDescent="0.35">
      <c r="B1432" s="957"/>
      <c r="C1432" s="957"/>
      <c r="D1432" s="957"/>
      <c r="E1432" s="957"/>
      <c r="F1432" s="957"/>
      <c r="G1432" s="957"/>
      <c r="H1432" s="957"/>
      <c r="I1432" s="957"/>
      <c r="J1432" s="957"/>
      <c r="K1432" s="957"/>
      <c r="L1432" s="957"/>
      <c r="M1432" s="957"/>
      <c r="N1432" s="957"/>
      <c r="O1432" s="957"/>
      <c r="P1432" s="957"/>
      <c r="Q1432" s="957"/>
      <c r="R1432" s="957"/>
      <c r="S1432" s="957"/>
      <c r="T1432" s="957"/>
    </row>
    <row r="1433" spans="2:20" x14ac:dyDescent="0.35">
      <c r="B1433" s="957"/>
      <c r="C1433" s="957"/>
      <c r="D1433" s="957"/>
      <c r="E1433" s="957"/>
      <c r="F1433" s="957"/>
      <c r="G1433" s="957"/>
      <c r="H1433" s="957"/>
      <c r="I1433" s="957"/>
      <c r="J1433" s="957"/>
      <c r="K1433" s="957"/>
      <c r="L1433" s="957"/>
      <c r="M1433" s="957"/>
      <c r="N1433" s="957"/>
      <c r="O1433" s="957"/>
      <c r="P1433" s="957"/>
      <c r="Q1433" s="957"/>
      <c r="R1433" s="957"/>
      <c r="S1433" s="957"/>
      <c r="T1433" s="957"/>
    </row>
    <row r="1434" spans="2:20" x14ac:dyDescent="0.35">
      <c r="B1434" s="957"/>
      <c r="C1434" s="957"/>
      <c r="D1434" s="957"/>
      <c r="E1434" s="957"/>
      <c r="F1434" s="957"/>
      <c r="G1434" s="957"/>
      <c r="H1434" s="957"/>
      <c r="I1434" s="957"/>
      <c r="J1434" s="957"/>
      <c r="K1434" s="957"/>
      <c r="L1434" s="957"/>
      <c r="M1434" s="957"/>
      <c r="N1434" s="957"/>
      <c r="O1434" s="957"/>
      <c r="P1434" s="957"/>
      <c r="Q1434" s="957"/>
      <c r="R1434" s="957"/>
      <c r="S1434" s="957"/>
      <c r="T1434" s="957"/>
    </row>
    <row r="1435" spans="2:20" x14ac:dyDescent="0.35">
      <c r="B1435" s="957"/>
      <c r="C1435" s="957"/>
      <c r="D1435" s="957"/>
      <c r="E1435" s="957"/>
      <c r="F1435" s="957"/>
      <c r="G1435" s="957"/>
      <c r="H1435" s="957"/>
      <c r="I1435" s="957"/>
      <c r="J1435" s="957"/>
      <c r="K1435" s="957"/>
      <c r="L1435" s="957"/>
      <c r="M1435" s="957"/>
      <c r="N1435" s="957"/>
      <c r="O1435" s="957"/>
      <c r="P1435" s="957"/>
      <c r="Q1435" s="957"/>
      <c r="R1435" s="957"/>
      <c r="S1435" s="957"/>
      <c r="T1435" s="957"/>
    </row>
    <row r="1436" spans="2:20" x14ac:dyDescent="0.35">
      <c r="B1436" s="957"/>
      <c r="C1436" s="957"/>
      <c r="D1436" s="957"/>
      <c r="E1436" s="957"/>
      <c r="F1436" s="957"/>
      <c r="G1436" s="957"/>
      <c r="H1436" s="957"/>
      <c r="I1436" s="957"/>
      <c r="J1436" s="957"/>
      <c r="K1436" s="957"/>
      <c r="L1436" s="957"/>
      <c r="M1436" s="957"/>
      <c r="N1436" s="957"/>
      <c r="O1436" s="957"/>
      <c r="P1436" s="957"/>
      <c r="Q1436" s="957"/>
      <c r="R1436" s="957"/>
      <c r="S1436" s="957"/>
      <c r="T1436" s="957"/>
    </row>
    <row r="1437" spans="2:20" x14ac:dyDescent="0.35">
      <c r="B1437" s="957"/>
      <c r="C1437" s="957"/>
      <c r="D1437" s="957"/>
      <c r="E1437" s="957"/>
      <c r="F1437" s="957"/>
      <c r="G1437" s="957"/>
      <c r="H1437" s="957"/>
      <c r="I1437" s="957"/>
      <c r="J1437" s="957"/>
      <c r="K1437" s="957"/>
      <c r="L1437" s="957"/>
      <c r="M1437" s="957"/>
      <c r="N1437" s="957"/>
      <c r="O1437" s="957"/>
      <c r="P1437" s="957"/>
      <c r="Q1437" s="957"/>
      <c r="R1437" s="957"/>
      <c r="S1437" s="957"/>
      <c r="T1437" s="957"/>
    </row>
    <row r="1438" spans="2:20" x14ac:dyDescent="0.35">
      <c r="B1438" s="957"/>
      <c r="C1438" s="957"/>
      <c r="D1438" s="957"/>
      <c r="E1438" s="957"/>
      <c r="F1438" s="957"/>
      <c r="G1438" s="957"/>
      <c r="H1438" s="957"/>
      <c r="I1438" s="957"/>
      <c r="J1438" s="957"/>
      <c r="K1438" s="957"/>
      <c r="L1438" s="957"/>
      <c r="M1438" s="957"/>
      <c r="N1438" s="957"/>
      <c r="O1438" s="957"/>
      <c r="P1438" s="957"/>
      <c r="Q1438" s="957"/>
      <c r="R1438" s="957"/>
      <c r="S1438" s="957"/>
      <c r="T1438" s="957"/>
    </row>
    <row r="1439" spans="2:20" x14ac:dyDescent="0.35">
      <c r="B1439" s="957"/>
      <c r="C1439" s="957"/>
      <c r="D1439" s="957"/>
      <c r="E1439" s="957"/>
      <c r="F1439" s="957"/>
      <c r="G1439" s="957"/>
      <c r="H1439" s="957"/>
      <c r="I1439" s="957"/>
      <c r="J1439" s="957"/>
      <c r="K1439" s="957"/>
      <c r="L1439" s="957"/>
      <c r="M1439" s="957"/>
      <c r="N1439" s="957"/>
      <c r="O1439" s="957"/>
      <c r="P1439" s="957"/>
      <c r="Q1439" s="957"/>
      <c r="R1439" s="957"/>
      <c r="S1439" s="957"/>
      <c r="T1439" s="957"/>
    </row>
    <row r="1440" spans="2:20" x14ac:dyDescent="0.35">
      <c r="B1440" s="957"/>
      <c r="C1440" s="957"/>
      <c r="D1440" s="957"/>
      <c r="E1440" s="957"/>
      <c r="F1440" s="957"/>
      <c r="G1440" s="957"/>
      <c r="H1440" s="957"/>
      <c r="I1440" s="957"/>
      <c r="J1440" s="957"/>
      <c r="K1440" s="957"/>
      <c r="L1440" s="957"/>
      <c r="M1440" s="957"/>
      <c r="N1440" s="957"/>
      <c r="O1440" s="957"/>
      <c r="P1440" s="957"/>
      <c r="Q1440" s="957"/>
      <c r="R1440" s="957"/>
      <c r="S1440" s="957"/>
      <c r="T1440" s="957"/>
    </row>
    <row r="1441" spans="2:20" x14ac:dyDescent="0.35">
      <c r="B1441" s="957"/>
      <c r="C1441" s="957"/>
      <c r="D1441" s="957"/>
      <c r="E1441" s="957"/>
      <c r="F1441" s="957"/>
      <c r="G1441" s="957"/>
      <c r="H1441" s="957"/>
      <c r="I1441" s="957"/>
      <c r="J1441" s="957"/>
      <c r="K1441" s="957"/>
      <c r="L1441" s="957"/>
      <c r="M1441" s="957"/>
      <c r="N1441" s="957"/>
      <c r="O1441" s="957"/>
      <c r="P1441" s="957"/>
      <c r="Q1441" s="957"/>
      <c r="R1441" s="957"/>
      <c r="S1441" s="957"/>
      <c r="T1441" s="957"/>
    </row>
    <row r="1442" spans="2:20" x14ac:dyDescent="0.35">
      <c r="B1442" s="957"/>
      <c r="C1442" s="957"/>
      <c r="D1442" s="957"/>
      <c r="E1442" s="957"/>
      <c r="F1442" s="957"/>
      <c r="G1442" s="957"/>
      <c r="H1442" s="957"/>
      <c r="I1442" s="957"/>
      <c r="J1442" s="957"/>
      <c r="K1442" s="957"/>
      <c r="L1442" s="957"/>
      <c r="M1442" s="957"/>
      <c r="N1442" s="957"/>
      <c r="O1442" s="957"/>
      <c r="P1442" s="957"/>
      <c r="Q1442" s="957"/>
      <c r="R1442" s="957"/>
      <c r="S1442" s="957"/>
      <c r="T1442" s="957"/>
    </row>
    <row r="1443" spans="2:20" x14ac:dyDescent="0.35">
      <c r="B1443" s="957"/>
      <c r="C1443" s="957"/>
      <c r="D1443" s="957"/>
      <c r="E1443" s="957"/>
      <c r="F1443" s="957"/>
      <c r="G1443" s="957"/>
      <c r="H1443" s="957"/>
      <c r="I1443" s="957"/>
      <c r="J1443" s="957"/>
      <c r="K1443" s="957"/>
      <c r="L1443" s="957"/>
      <c r="M1443" s="957"/>
      <c r="N1443" s="957"/>
      <c r="O1443" s="957"/>
      <c r="P1443" s="957"/>
      <c r="Q1443" s="957"/>
      <c r="R1443" s="957"/>
      <c r="S1443" s="957"/>
      <c r="T1443" s="957"/>
    </row>
    <row r="1444" spans="2:20" x14ac:dyDescent="0.35">
      <c r="B1444" s="957"/>
      <c r="C1444" s="957"/>
      <c r="D1444" s="957"/>
      <c r="E1444" s="957"/>
      <c r="F1444" s="957"/>
      <c r="G1444" s="957"/>
      <c r="H1444" s="957"/>
      <c r="I1444" s="957"/>
      <c r="J1444" s="957"/>
      <c r="K1444" s="957"/>
      <c r="L1444" s="957"/>
      <c r="M1444" s="957"/>
      <c r="N1444" s="957"/>
      <c r="O1444" s="957"/>
      <c r="P1444" s="957"/>
      <c r="Q1444" s="957"/>
      <c r="R1444" s="957"/>
      <c r="S1444" s="957"/>
      <c r="T1444" s="957"/>
    </row>
    <row r="1445" spans="2:20" x14ac:dyDescent="0.35">
      <c r="B1445" s="957"/>
      <c r="C1445" s="957"/>
      <c r="D1445" s="957"/>
      <c r="E1445" s="957"/>
      <c r="F1445" s="957"/>
      <c r="G1445" s="957"/>
      <c r="H1445" s="957"/>
      <c r="I1445" s="957"/>
      <c r="J1445" s="957"/>
      <c r="K1445" s="957"/>
      <c r="L1445" s="957"/>
      <c r="M1445" s="957"/>
      <c r="N1445" s="957"/>
      <c r="O1445" s="957"/>
      <c r="P1445" s="957"/>
      <c r="Q1445" s="957"/>
      <c r="R1445" s="957"/>
      <c r="S1445" s="957"/>
      <c r="T1445" s="957"/>
    </row>
    <row r="1446" spans="2:20" x14ac:dyDescent="0.35">
      <c r="B1446" s="957"/>
      <c r="C1446" s="957"/>
      <c r="D1446" s="957"/>
      <c r="E1446" s="957"/>
      <c r="F1446" s="957"/>
      <c r="G1446" s="957"/>
      <c r="H1446" s="957"/>
      <c r="I1446" s="957"/>
      <c r="J1446" s="957"/>
      <c r="K1446" s="957"/>
      <c r="L1446" s="957"/>
      <c r="M1446" s="957"/>
      <c r="N1446" s="957"/>
      <c r="O1446" s="957"/>
      <c r="P1446" s="957"/>
      <c r="Q1446" s="957"/>
      <c r="R1446" s="957"/>
      <c r="S1446" s="957"/>
      <c r="T1446" s="957"/>
    </row>
    <row r="1447" spans="2:20" x14ac:dyDescent="0.35">
      <c r="B1447" s="957"/>
      <c r="C1447" s="957"/>
      <c r="D1447" s="957"/>
      <c r="E1447" s="957"/>
      <c r="F1447" s="957"/>
      <c r="G1447" s="957"/>
      <c r="H1447" s="957"/>
      <c r="I1447" s="957"/>
      <c r="J1447" s="957"/>
      <c r="K1447" s="957"/>
      <c r="L1447" s="957"/>
      <c r="M1447" s="957"/>
      <c r="N1447" s="957"/>
      <c r="O1447" s="957"/>
      <c r="P1447" s="957"/>
      <c r="Q1447" s="957"/>
      <c r="R1447" s="957"/>
      <c r="S1447" s="957"/>
      <c r="T1447" s="957"/>
    </row>
    <row r="1448" spans="2:20" x14ac:dyDescent="0.35">
      <c r="B1448" s="957"/>
      <c r="C1448" s="957"/>
      <c r="D1448" s="957"/>
      <c r="E1448" s="957"/>
      <c r="F1448" s="957"/>
      <c r="G1448" s="957"/>
      <c r="H1448" s="957"/>
      <c r="I1448" s="957"/>
      <c r="J1448" s="957"/>
      <c r="K1448" s="957"/>
      <c r="L1448" s="957"/>
      <c r="M1448" s="957"/>
      <c r="N1448" s="957"/>
      <c r="O1448" s="957"/>
      <c r="P1448" s="957"/>
      <c r="Q1448" s="957"/>
      <c r="R1448" s="957"/>
      <c r="S1448" s="957"/>
      <c r="T1448" s="957"/>
    </row>
    <row r="1449" spans="2:20" x14ac:dyDescent="0.35">
      <c r="B1449" s="957"/>
      <c r="C1449" s="957"/>
      <c r="D1449" s="957"/>
      <c r="E1449" s="957"/>
      <c r="F1449" s="957"/>
      <c r="G1449" s="957"/>
      <c r="H1449" s="957"/>
      <c r="I1449" s="957"/>
      <c r="J1449" s="957"/>
      <c r="K1449" s="957"/>
      <c r="L1449" s="957"/>
      <c r="M1449" s="957"/>
      <c r="N1449" s="957"/>
      <c r="O1449" s="957"/>
      <c r="P1449" s="957"/>
      <c r="Q1449" s="957"/>
      <c r="R1449" s="957"/>
      <c r="S1449" s="957"/>
      <c r="T1449" s="957"/>
    </row>
    <row r="1450" spans="2:20" x14ac:dyDescent="0.35">
      <c r="B1450" s="957"/>
      <c r="C1450" s="957"/>
      <c r="D1450" s="957"/>
      <c r="E1450" s="957"/>
      <c r="F1450" s="957"/>
      <c r="G1450" s="957"/>
      <c r="H1450" s="957"/>
      <c r="I1450" s="957"/>
      <c r="J1450" s="957"/>
      <c r="K1450" s="957"/>
      <c r="L1450" s="957"/>
      <c r="M1450" s="957"/>
      <c r="N1450" s="957"/>
      <c r="O1450" s="957"/>
      <c r="P1450" s="957"/>
      <c r="Q1450" s="957"/>
      <c r="R1450" s="957"/>
      <c r="S1450" s="957"/>
      <c r="T1450" s="957"/>
    </row>
    <row r="1451" spans="2:20" x14ac:dyDescent="0.35">
      <c r="B1451" s="957"/>
      <c r="C1451" s="957"/>
      <c r="D1451" s="957"/>
      <c r="E1451" s="957"/>
      <c r="F1451" s="957"/>
      <c r="G1451" s="957"/>
      <c r="H1451" s="957"/>
      <c r="I1451" s="957"/>
      <c r="J1451" s="957"/>
      <c r="K1451" s="957"/>
      <c r="L1451" s="957"/>
      <c r="M1451" s="957"/>
      <c r="N1451" s="957"/>
      <c r="O1451" s="957"/>
      <c r="P1451" s="957"/>
      <c r="Q1451" s="957"/>
      <c r="R1451" s="957"/>
      <c r="S1451" s="957"/>
      <c r="T1451" s="957"/>
    </row>
    <row r="1452" spans="2:20" x14ac:dyDescent="0.35">
      <c r="B1452" s="957"/>
      <c r="C1452" s="957"/>
      <c r="D1452" s="957"/>
      <c r="E1452" s="957"/>
      <c r="F1452" s="957"/>
      <c r="G1452" s="957"/>
      <c r="H1452" s="957"/>
      <c r="I1452" s="957"/>
      <c r="J1452" s="957"/>
      <c r="K1452" s="957"/>
      <c r="L1452" s="957"/>
      <c r="M1452" s="957"/>
      <c r="N1452" s="957"/>
      <c r="O1452" s="957"/>
      <c r="P1452" s="957"/>
      <c r="Q1452" s="957"/>
      <c r="R1452" s="957"/>
      <c r="S1452" s="957"/>
      <c r="T1452" s="957"/>
    </row>
    <row r="1453" spans="2:20" x14ac:dyDescent="0.35">
      <c r="B1453" s="957"/>
      <c r="C1453" s="957"/>
      <c r="D1453" s="957"/>
      <c r="E1453" s="957"/>
      <c r="F1453" s="957"/>
      <c r="G1453" s="957"/>
      <c r="H1453" s="957"/>
      <c r="I1453" s="957"/>
      <c r="J1453" s="957"/>
      <c r="K1453" s="957"/>
      <c r="L1453" s="957"/>
      <c r="M1453" s="957"/>
      <c r="N1453" s="957"/>
      <c r="O1453" s="957"/>
      <c r="P1453" s="957"/>
      <c r="Q1453" s="957"/>
      <c r="R1453" s="957"/>
      <c r="S1453" s="957"/>
      <c r="T1453" s="957"/>
    </row>
    <row r="1454" spans="2:20" x14ac:dyDescent="0.35">
      <c r="B1454" s="957"/>
      <c r="C1454" s="957"/>
      <c r="D1454" s="957"/>
      <c r="E1454" s="957"/>
      <c r="F1454" s="957"/>
      <c r="G1454" s="957"/>
      <c r="H1454" s="957"/>
      <c r="I1454" s="957"/>
      <c r="J1454" s="957"/>
      <c r="K1454" s="957"/>
      <c r="L1454" s="957"/>
      <c r="M1454" s="957"/>
      <c r="N1454" s="957"/>
      <c r="O1454" s="957"/>
      <c r="P1454" s="957"/>
      <c r="Q1454" s="957"/>
      <c r="R1454" s="957"/>
      <c r="S1454" s="957"/>
      <c r="T1454" s="957"/>
    </row>
    <row r="1455" spans="2:20" x14ac:dyDescent="0.35">
      <c r="B1455" s="957"/>
      <c r="C1455" s="957"/>
      <c r="D1455" s="957"/>
      <c r="E1455" s="957"/>
      <c r="F1455" s="957"/>
      <c r="G1455" s="957"/>
      <c r="H1455" s="957"/>
      <c r="I1455" s="957"/>
      <c r="J1455" s="957"/>
      <c r="K1455" s="957"/>
      <c r="L1455" s="957"/>
      <c r="M1455" s="957"/>
      <c r="N1455" s="957"/>
      <c r="O1455" s="957"/>
      <c r="P1455" s="957"/>
      <c r="Q1455" s="957"/>
      <c r="R1455" s="957"/>
      <c r="S1455" s="957"/>
      <c r="T1455" s="957"/>
    </row>
    <row r="1456" spans="2:20" x14ac:dyDescent="0.35">
      <c r="B1456" s="957"/>
      <c r="C1456" s="957"/>
      <c r="D1456" s="957"/>
      <c r="E1456" s="957"/>
      <c r="F1456" s="957"/>
      <c r="G1456" s="957"/>
      <c r="H1456" s="957"/>
      <c r="I1456" s="957"/>
      <c r="J1456" s="957"/>
      <c r="K1456" s="957"/>
      <c r="L1456" s="957"/>
      <c r="M1456" s="957"/>
      <c r="N1456" s="957"/>
      <c r="O1456" s="957"/>
      <c r="P1456" s="957"/>
      <c r="Q1456" s="957"/>
      <c r="R1456" s="957"/>
      <c r="S1456" s="957"/>
      <c r="T1456" s="957"/>
    </row>
    <row r="1457" spans="2:20" x14ac:dyDescent="0.35">
      <c r="B1457" s="957"/>
      <c r="C1457" s="957"/>
      <c r="D1457" s="957"/>
      <c r="E1457" s="957"/>
      <c r="F1457" s="957"/>
      <c r="G1457" s="957"/>
      <c r="H1457" s="957"/>
      <c r="I1457" s="957"/>
      <c r="J1457" s="957"/>
      <c r="K1457" s="957"/>
      <c r="L1457" s="957"/>
      <c r="M1457" s="957"/>
      <c r="N1457" s="957"/>
      <c r="O1457" s="957"/>
      <c r="P1457" s="957"/>
      <c r="Q1457" s="957"/>
      <c r="R1457" s="957"/>
      <c r="S1457" s="957"/>
      <c r="T1457" s="957"/>
    </row>
    <row r="1458" spans="2:20" x14ac:dyDescent="0.35">
      <c r="B1458" s="957"/>
      <c r="C1458" s="957"/>
      <c r="D1458" s="957"/>
      <c r="E1458" s="957"/>
      <c r="F1458" s="957"/>
      <c r="G1458" s="957"/>
      <c r="H1458" s="957"/>
      <c r="I1458" s="957"/>
      <c r="J1458" s="957"/>
      <c r="K1458" s="957"/>
      <c r="L1458" s="957"/>
      <c r="M1458" s="957"/>
      <c r="N1458" s="957"/>
      <c r="O1458" s="957"/>
      <c r="P1458" s="957"/>
      <c r="Q1458" s="957"/>
      <c r="R1458" s="957"/>
      <c r="S1458" s="957"/>
      <c r="T1458" s="957"/>
    </row>
    <row r="1459" spans="2:20" x14ac:dyDescent="0.35">
      <c r="B1459" s="957"/>
      <c r="C1459" s="957"/>
      <c r="D1459" s="957"/>
      <c r="E1459" s="957"/>
      <c r="F1459" s="957"/>
      <c r="G1459" s="957"/>
      <c r="H1459" s="957"/>
      <c r="I1459" s="957"/>
      <c r="J1459" s="957"/>
      <c r="K1459" s="957"/>
      <c r="L1459" s="957"/>
      <c r="M1459" s="957"/>
      <c r="N1459" s="957"/>
      <c r="O1459" s="957"/>
      <c r="P1459" s="957"/>
      <c r="Q1459" s="957"/>
      <c r="R1459" s="957"/>
      <c r="S1459" s="957"/>
      <c r="T1459" s="957"/>
    </row>
    <row r="1460" spans="2:20" x14ac:dyDescent="0.35">
      <c r="B1460" s="957"/>
      <c r="C1460" s="957"/>
      <c r="D1460" s="957"/>
      <c r="E1460" s="957"/>
      <c r="F1460" s="957"/>
      <c r="G1460" s="957"/>
      <c r="H1460" s="957"/>
      <c r="I1460" s="957"/>
      <c r="J1460" s="957"/>
      <c r="K1460" s="957"/>
      <c r="L1460" s="957"/>
      <c r="M1460" s="957"/>
      <c r="N1460" s="957"/>
      <c r="O1460" s="957"/>
      <c r="P1460" s="957"/>
      <c r="Q1460" s="957"/>
      <c r="R1460" s="957"/>
      <c r="S1460" s="957"/>
      <c r="T1460" s="957"/>
    </row>
    <row r="1461" spans="2:20" x14ac:dyDescent="0.35">
      <c r="B1461" s="957"/>
      <c r="C1461" s="957"/>
      <c r="D1461" s="957"/>
      <c r="E1461" s="957"/>
      <c r="F1461" s="957"/>
      <c r="G1461" s="957"/>
      <c r="H1461" s="957"/>
      <c r="I1461" s="957"/>
      <c r="J1461" s="957"/>
      <c r="K1461" s="957"/>
      <c r="L1461" s="957"/>
      <c r="M1461" s="957"/>
      <c r="N1461" s="957"/>
      <c r="O1461" s="957"/>
      <c r="P1461" s="957"/>
      <c r="Q1461" s="957"/>
      <c r="R1461" s="957"/>
      <c r="S1461" s="957"/>
      <c r="T1461" s="957"/>
    </row>
    <row r="1462" spans="2:20" x14ac:dyDescent="0.35">
      <c r="B1462" s="957"/>
      <c r="C1462" s="957"/>
      <c r="D1462" s="957"/>
      <c r="E1462" s="957"/>
      <c r="F1462" s="957"/>
      <c r="G1462" s="957"/>
      <c r="H1462" s="957"/>
      <c r="I1462" s="957"/>
      <c r="J1462" s="957"/>
      <c r="K1462" s="957"/>
      <c r="L1462" s="957"/>
      <c r="M1462" s="957"/>
      <c r="N1462" s="957"/>
      <c r="O1462" s="957"/>
      <c r="P1462" s="957"/>
      <c r="Q1462" s="957"/>
      <c r="R1462" s="957"/>
      <c r="S1462" s="957"/>
      <c r="T1462" s="957"/>
    </row>
    <row r="1463" spans="2:20" x14ac:dyDescent="0.35">
      <c r="B1463" s="957"/>
      <c r="C1463" s="957"/>
      <c r="D1463" s="957"/>
      <c r="E1463" s="957"/>
      <c r="F1463" s="957"/>
      <c r="G1463" s="957"/>
      <c r="H1463" s="957"/>
      <c r="I1463" s="957"/>
      <c r="J1463" s="957"/>
      <c r="K1463" s="957"/>
      <c r="L1463" s="957"/>
      <c r="M1463" s="957"/>
      <c r="N1463" s="957"/>
      <c r="O1463" s="957"/>
      <c r="P1463" s="957"/>
      <c r="Q1463" s="957"/>
      <c r="R1463" s="957"/>
      <c r="S1463" s="957"/>
      <c r="T1463" s="957"/>
    </row>
    <row r="1464" spans="2:20" x14ac:dyDescent="0.35">
      <c r="B1464" s="957"/>
      <c r="C1464" s="957"/>
      <c r="D1464" s="957"/>
      <c r="E1464" s="957"/>
      <c r="F1464" s="957"/>
      <c r="G1464" s="957"/>
      <c r="H1464" s="957"/>
      <c r="I1464" s="957"/>
      <c r="J1464" s="957"/>
      <c r="K1464" s="957"/>
      <c r="L1464" s="957"/>
      <c r="M1464" s="957"/>
      <c r="N1464" s="957"/>
      <c r="O1464" s="957"/>
      <c r="P1464" s="957"/>
      <c r="Q1464" s="957"/>
      <c r="R1464" s="957"/>
      <c r="S1464" s="957"/>
      <c r="T1464" s="957"/>
    </row>
    <row r="1465" spans="2:20" x14ac:dyDescent="0.35">
      <c r="B1465" s="957"/>
      <c r="C1465" s="957"/>
      <c r="D1465" s="957"/>
      <c r="E1465" s="957"/>
      <c r="F1465" s="957"/>
      <c r="G1465" s="957"/>
      <c r="H1465" s="957"/>
      <c r="I1465" s="957"/>
      <c r="J1465" s="957"/>
      <c r="K1465" s="957"/>
      <c r="L1465" s="957"/>
      <c r="M1465" s="957"/>
      <c r="N1465" s="957"/>
      <c r="O1465" s="957"/>
      <c r="P1465" s="957"/>
      <c r="Q1465" s="957"/>
      <c r="R1465" s="957"/>
      <c r="S1465" s="957"/>
      <c r="T1465" s="957"/>
    </row>
    <row r="1466" spans="2:20" x14ac:dyDescent="0.35">
      <c r="B1466" s="957"/>
      <c r="C1466" s="957"/>
      <c r="D1466" s="957"/>
      <c r="E1466" s="957"/>
      <c r="F1466" s="957"/>
      <c r="G1466" s="957"/>
      <c r="H1466" s="957"/>
      <c r="I1466" s="957"/>
      <c r="J1466" s="957"/>
      <c r="K1466" s="957"/>
      <c r="L1466" s="957"/>
      <c r="M1466" s="957"/>
      <c r="N1466" s="957"/>
      <c r="O1466" s="957"/>
      <c r="P1466" s="957"/>
      <c r="Q1466" s="957"/>
      <c r="R1466" s="957"/>
      <c r="S1466" s="957"/>
      <c r="T1466" s="957"/>
    </row>
    <row r="1467" spans="2:20" x14ac:dyDescent="0.35">
      <c r="B1467" s="957"/>
      <c r="C1467" s="957"/>
      <c r="D1467" s="957"/>
      <c r="E1467" s="957"/>
      <c r="F1467" s="957"/>
      <c r="G1467" s="957"/>
      <c r="H1467" s="957"/>
      <c r="I1467" s="957"/>
      <c r="J1467" s="957"/>
      <c r="K1467" s="957"/>
      <c r="L1467" s="957"/>
      <c r="M1467" s="957"/>
      <c r="N1467" s="957"/>
      <c r="O1467" s="957"/>
      <c r="P1467" s="957"/>
      <c r="Q1467" s="957"/>
      <c r="R1467" s="957"/>
      <c r="S1467" s="957"/>
      <c r="T1467" s="957"/>
    </row>
    <row r="1468" spans="2:20" x14ac:dyDescent="0.35">
      <c r="B1468" s="957"/>
      <c r="C1468" s="957"/>
      <c r="D1468" s="957"/>
      <c r="E1468" s="957"/>
      <c r="F1468" s="957"/>
      <c r="G1468" s="957"/>
      <c r="H1468" s="957"/>
      <c r="I1468" s="957"/>
      <c r="J1468" s="957"/>
      <c r="K1468" s="957"/>
      <c r="L1468" s="957"/>
      <c r="M1468" s="957"/>
      <c r="N1468" s="957"/>
      <c r="O1468" s="957"/>
      <c r="P1468" s="957"/>
      <c r="Q1468" s="957"/>
      <c r="R1468" s="957"/>
      <c r="S1468" s="957"/>
      <c r="T1468" s="957"/>
    </row>
    <row r="1469" spans="2:20" x14ac:dyDescent="0.35">
      <c r="B1469" s="957"/>
      <c r="C1469" s="957"/>
      <c r="D1469" s="957"/>
      <c r="E1469" s="957"/>
      <c r="F1469" s="957"/>
      <c r="G1469" s="957"/>
      <c r="H1469" s="957"/>
      <c r="I1469" s="957"/>
      <c r="J1469" s="957"/>
      <c r="K1469" s="957"/>
      <c r="L1469" s="957"/>
      <c r="M1469" s="957"/>
      <c r="N1469" s="957"/>
      <c r="O1469" s="957"/>
      <c r="P1469" s="957"/>
      <c r="Q1469" s="957"/>
      <c r="R1469" s="957"/>
      <c r="S1469" s="957"/>
      <c r="T1469" s="957"/>
    </row>
    <row r="1470" spans="2:20" x14ac:dyDescent="0.35">
      <c r="B1470" s="957"/>
      <c r="C1470" s="957"/>
      <c r="D1470" s="957"/>
      <c r="E1470" s="957"/>
      <c r="F1470" s="957"/>
      <c r="G1470" s="957"/>
      <c r="H1470" s="957"/>
      <c r="I1470" s="957"/>
      <c r="J1470" s="957"/>
      <c r="K1470" s="957"/>
      <c r="L1470" s="957"/>
      <c r="M1470" s="957"/>
      <c r="N1470" s="957"/>
      <c r="O1470" s="957"/>
      <c r="P1470" s="957"/>
      <c r="Q1470" s="957"/>
      <c r="R1470" s="957"/>
      <c r="S1470" s="957"/>
      <c r="T1470" s="957"/>
    </row>
    <row r="1471" spans="2:20" x14ac:dyDescent="0.35">
      <c r="B1471" s="957"/>
      <c r="C1471" s="957"/>
      <c r="D1471" s="957"/>
      <c r="E1471" s="957"/>
      <c r="F1471" s="957"/>
      <c r="G1471" s="957"/>
      <c r="H1471" s="957"/>
      <c r="I1471" s="957"/>
      <c r="J1471" s="957"/>
      <c r="K1471" s="957"/>
      <c r="L1471" s="957"/>
      <c r="M1471" s="957"/>
      <c r="N1471" s="957"/>
      <c r="O1471" s="957"/>
      <c r="P1471" s="957"/>
      <c r="Q1471" s="957"/>
      <c r="R1471" s="957"/>
      <c r="S1471" s="957"/>
      <c r="T1471" s="957"/>
    </row>
    <row r="1472" spans="2:20" x14ac:dyDescent="0.35">
      <c r="B1472" s="957"/>
      <c r="C1472" s="957"/>
      <c r="D1472" s="957"/>
      <c r="E1472" s="957"/>
      <c r="F1472" s="957"/>
      <c r="G1472" s="957"/>
      <c r="H1472" s="957"/>
      <c r="I1472" s="957"/>
      <c r="J1472" s="957"/>
      <c r="K1472" s="957"/>
      <c r="L1472" s="957"/>
      <c r="M1472" s="957"/>
      <c r="N1472" s="957"/>
      <c r="O1472" s="957"/>
      <c r="P1472" s="957"/>
      <c r="Q1472" s="957"/>
      <c r="R1472" s="957"/>
      <c r="S1472" s="957"/>
      <c r="T1472" s="957"/>
    </row>
    <row r="1473" spans="2:20" x14ac:dyDescent="0.35">
      <c r="B1473" s="957"/>
      <c r="C1473" s="957"/>
      <c r="D1473" s="957"/>
      <c r="E1473" s="957"/>
      <c r="F1473" s="957"/>
      <c r="G1473" s="957"/>
      <c r="H1473" s="957"/>
      <c r="I1473" s="957"/>
      <c r="J1473" s="957"/>
      <c r="K1473" s="957"/>
      <c r="L1473" s="957"/>
      <c r="M1473" s="957"/>
      <c r="N1473" s="957"/>
      <c r="O1473" s="957"/>
      <c r="P1473" s="957"/>
      <c r="Q1473" s="957"/>
      <c r="R1473" s="957"/>
      <c r="S1473" s="957"/>
      <c r="T1473" s="957"/>
    </row>
    <row r="1474" spans="2:20" x14ac:dyDescent="0.35">
      <c r="B1474" s="957"/>
      <c r="C1474" s="957"/>
      <c r="D1474" s="957"/>
      <c r="E1474" s="957"/>
      <c r="F1474" s="957"/>
      <c r="G1474" s="957"/>
      <c r="H1474" s="957"/>
      <c r="I1474" s="957"/>
      <c r="J1474" s="957"/>
      <c r="K1474" s="957"/>
      <c r="L1474" s="957"/>
      <c r="M1474" s="957"/>
      <c r="N1474" s="957"/>
      <c r="O1474" s="957"/>
      <c r="P1474" s="957"/>
      <c r="Q1474" s="957"/>
      <c r="R1474" s="957"/>
      <c r="S1474" s="957"/>
      <c r="T1474" s="957"/>
    </row>
    <row r="1475" spans="2:20" x14ac:dyDescent="0.35">
      <c r="B1475" s="957"/>
      <c r="C1475" s="957"/>
      <c r="D1475" s="957"/>
      <c r="E1475" s="957"/>
      <c r="F1475" s="957"/>
      <c r="G1475" s="957"/>
      <c r="H1475" s="957"/>
      <c r="I1475" s="957"/>
      <c r="J1475" s="957"/>
      <c r="K1475" s="957"/>
      <c r="L1475" s="957"/>
      <c r="M1475" s="957"/>
      <c r="N1475" s="957"/>
      <c r="O1475" s="957"/>
      <c r="P1475" s="957"/>
      <c r="Q1475" s="957"/>
      <c r="R1475" s="957"/>
      <c r="S1475" s="957"/>
      <c r="T1475" s="957"/>
    </row>
    <row r="1476" spans="2:20" x14ac:dyDescent="0.35">
      <c r="B1476" s="957"/>
      <c r="C1476" s="957"/>
      <c r="D1476" s="957"/>
      <c r="E1476" s="957"/>
      <c r="F1476" s="957"/>
      <c r="G1476" s="957"/>
      <c r="H1476" s="957"/>
      <c r="I1476" s="957"/>
      <c r="J1476" s="957"/>
      <c r="K1476" s="957"/>
      <c r="L1476" s="957"/>
      <c r="M1476" s="957"/>
      <c r="N1476" s="957"/>
      <c r="O1476" s="957"/>
      <c r="P1476" s="957"/>
      <c r="Q1476" s="957"/>
      <c r="R1476" s="957"/>
      <c r="S1476" s="957"/>
      <c r="T1476" s="957"/>
    </row>
    <row r="1477" spans="2:20" x14ac:dyDescent="0.35">
      <c r="B1477" s="957"/>
      <c r="C1477" s="957"/>
      <c r="D1477" s="957"/>
      <c r="E1477" s="957"/>
      <c r="F1477" s="957"/>
      <c r="G1477" s="957"/>
      <c r="H1477" s="957"/>
      <c r="I1477" s="957"/>
      <c r="J1477" s="957"/>
      <c r="K1477" s="957"/>
      <c r="L1477" s="957"/>
      <c r="M1477" s="957"/>
      <c r="N1477" s="957"/>
      <c r="O1477" s="957"/>
      <c r="P1477" s="957"/>
      <c r="Q1477" s="957"/>
      <c r="R1477" s="957"/>
      <c r="S1477" s="957"/>
      <c r="T1477" s="957"/>
    </row>
    <row r="1478" spans="2:20" x14ac:dyDescent="0.35">
      <c r="B1478" s="957"/>
      <c r="C1478" s="957"/>
      <c r="D1478" s="957"/>
      <c r="E1478" s="957"/>
      <c r="F1478" s="957"/>
      <c r="G1478" s="957"/>
      <c r="H1478" s="957"/>
      <c r="I1478" s="957"/>
      <c r="J1478" s="957"/>
      <c r="K1478" s="957"/>
      <c r="L1478" s="957"/>
      <c r="M1478" s="957"/>
      <c r="N1478" s="957"/>
      <c r="O1478" s="957"/>
      <c r="P1478" s="957"/>
      <c r="Q1478" s="957"/>
      <c r="R1478" s="957"/>
      <c r="S1478" s="957"/>
      <c r="T1478" s="957"/>
    </row>
    <row r="1479" spans="2:20" x14ac:dyDescent="0.35">
      <c r="B1479" s="957"/>
      <c r="C1479" s="957"/>
      <c r="D1479" s="957"/>
      <c r="E1479" s="957"/>
      <c r="F1479" s="957"/>
      <c r="G1479" s="957"/>
      <c r="H1479" s="957"/>
      <c r="I1479" s="957"/>
      <c r="J1479" s="957"/>
      <c r="K1479" s="957"/>
      <c r="L1479" s="957"/>
      <c r="M1479" s="957"/>
      <c r="N1479" s="957"/>
      <c r="O1479" s="957"/>
      <c r="P1479" s="957"/>
      <c r="Q1479" s="957"/>
      <c r="R1479" s="957"/>
      <c r="S1479" s="957"/>
      <c r="T1479" s="957"/>
    </row>
    <row r="1480" spans="2:20" x14ac:dyDescent="0.35">
      <c r="B1480" s="957"/>
      <c r="C1480" s="957"/>
      <c r="D1480" s="957"/>
      <c r="E1480" s="957"/>
      <c r="F1480" s="957"/>
      <c r="G1480" s="957"/>
      <c r="H1480" s="957"/>
      <c r="I1480" s="957"/>
      <c r="J1480" s="957"/>
      <c r="K1480" s="957"/>
      <c r="L1480" s="957"/>
      <c r="M1480" s="957"/>
      <c r="N1480" s="957"/>
      <c r="O1480" s="957"/>
      <c r="P1480" s="957"/>
      <c r="Q1480" s="957"/>
      <c r="R1480" s="957"/>
      <c r="S1480" s="957"/>
      <c r="T1480" s="957"/>
    </row>
    <row r="1481" spans="2:20" x14ac:dyDescent="0.35">
      <c r="B1481" s="957"/>
      <c r="C1481" s="957"/>
      <c r="D1481" s="957"/>
      <c r="E1481" s="957"/>
      <c r="F1481" s="957"/>
      <c r="G1481" s="957"/>
      <c r="H1481" s="957"/>
      <c r="I1481" s="957"/>
      <c r="J1481" s="957"/>
      <c r="K1481" s="957"/>
      <c r="L1481" s="957"/>
      <c r="M1481" s="957"/>
      <c r="N1481" s="957"/>
      <c r="O1481" s="957"/>
      <c r="P1481" s="957"/>
      <c r="Q1481" s="957"/>
      <c r="R1481" s="957"/>
      <c r="S1481" s="957"/>
      <c r="T1481" s="957"/>
    </row>
    <row r="1482" spans="2:20" x14ac:dyDescent="0.35">
      <c r="B1482" s="957"/>
      <c r="C1482" s="957"/>
      <c r="D1482" s="957"/>
      <c r="E1482" s="957"/>
      <c r="F1482" s="957"/>
      <c r="G1482" s="957"/>
      <c r="H1482" s="957"/>
      <c r="I1482" s="957"/>
      <c r="J1482" s="957"/>
      <c r="K1482" s="957"/>
      <c r="L1482" s="957"/>
      <c r="M1482" s="957"/>
      <c r="N1482" s="957"/>
      <c r="O1482" s="957"/>
      <c r="P1482" s="957"/>
      <c r="Q1482" s="957"/>
      <c r="R1482" s="957"/>
      <c r="S1482" s="957"/>
      <c r="T1482" s="957"/>
    </row>
    <row r="1483" spans="2:20" x14ac:dyDescent="0.35">
      <c r="B1483" s="957"/>
      <c r="C1483" s="957"/>
      <c r="D1483" s="957"/>
      <c r="E1483" s="957"/>
      <c r="F1483" s="957"/>
      <c r="G1483" s="957"/>
      <c r="H1483" s="957"/>
      <c r="I1483" s="957"/>
      <c r="J1483" s="957"/>
      <c r="K1483" s="957"/>
      <c r="L1483" s="957"/>
      <c r="M1483" s="957"/>
      <c r="N1483" s="957"/>
      <c r="O1483" s="957"/>
      <c r="P1483" s="957"/>
      <c r="Q1483" s="957"/>
      <c r="R1483" s="957"/>
      <c r="S1483" s="957"/>
      <c r="T1483" s="957"/>
    </row>
    <row r="1484" spans="2:20" x14ac:dyDescent="0.35">
      <c r="B1484" s="957"/>
      <c r="C1484" s="957"/>
      <c r="D1484" s="957"/>
      <c r="E1484" s="957"/>
      <c r="F1484" s="957"/>
      <c r="G1484" s="957"/>
      <c r="H1484" s="957"/>
      <c r="I1484" s="957"/>
      <c r="J1484" s="957"/>
      <c r="K1484" s="957"/>
      <c r="L1484" s="957"/>
      <c r="M1484" s="957"/>
      <c r="N1484" s="957"/>
      <c r="O1484" s="957"/>
      <c r="P1484" s="957"/>
      <c r="Q1484" s="957"/>
      <c r="R1484" s="957"/>
      <c r="S1484" s="957"/>
      <c r="T1484" s="957"/>
    </row>
    <row r="1485" spans="2:20" x14ac:dyDescent="0.35">
      <c r="B1485" s="957"/>
      <c r="C1485" s="957"/>
      <c r="D1485" s="957"/>
      <c r="E1485" s="957"/>
      <c r="F1485" s="957"/>
      <c r="G1485" s="957"/>
      <c r="H1485" s="957"/>
      <c r="I1485" s="957"/>
      <c r="J1485" s="957"/>
      <c r="K1485" s="957"/>
      <c r="L1485" s="957"/>
      <c r="M1485" s="957"/>
      <c r="N1485" s="957"/>
      <c r="O1485" s="957"/>
      <c r="P1485" s="957"/>
      <c r="Q1485" s="957"/>
      <c r="R1485" s="957"/>
      <c r="S1485" s="957"/>
      <c r="T1485" s="957"/>
    </row>
    <row r="1486" spans="2:20" x14ac:dyDescent="0.35">
      <c r="B1486" s="957"/>
      <c r="C1486" s="957"/>
      <c r="D1486" s="957"/>
      <c r="E1486" s="957"/>
      <c r="F1486" s="957"/>
      <c r="G1486" s="957"/>
      <c r="H1486" s="957"/>
      <c r="I1486" s="957"/>
      <c r="J1486" s="957"/>
      <c r="K1486" s="957"/>
      <c r="L1486" s="957"/>
      <c r="M1486" s="957"/>
      <c r="N1486" s="957"/>
      <c r="O1486" s="957"/>
      <c r="P1486" s="957"/>
      <c r="Q1486" s="957"/>
      <c r="R1486" s="957"/>
      <c r="S1486" s="957"/>
      <c r="T1486" s="957"/>
    </row>
    <row r="1487" spans="2:20" x14ac:dyDescent="0.35">
      <c r="B1487" s="957"/>
      <c r="C1487" s="957"/>
      <c r="D1487" s="957"/>
      <c r="E1487" s="957"/>
      <c r="F1487" s="957"/>
      <c r="G1487" s="957"/>
      <c r="H1487" s="957"/>
      <c r="I1487" s="957"/>
      <c r="J1487" s="957"/>
      <c r="K1487" s="957"/>
      <c r="L1487" s="957"/>
      <c r="M1487" s="957"/>
      <c r="N1487" s="957"/>
      <c r="O1487" s="957"/>
      <c r="P1487" s="957"/>
      <c r="Q1487" s="957"/>
      <c r="R1487" s="957"/>
      <c r="S1487" s="957"/>
      <c r="T1487" s="957"/>
    </row>
    <row r="1488" spans="2:20" x14ac:dyDescent="0.35">
      <c r="B1488" s="957"/>
      <c r="C1488" s="957"/>
      <c r="D1488" s="957"/>
      <c r="E1488" s="957"/>
      <c r="F1488" s="957"/>
      <c r="G1488" s="957"/>
      <c r="H1488" s="957"/>
      <c r="I1488" s="957"/>
      <c r="J1488" s="957"/>
      <c r="K1488" s="957"/>
      <c r="L1488" s="957"/>
      <c r="M1488" s="957"/>
      <c r="N1488" s="957"/>
      <c r="O1488" s="957"/>
      <c r="P1488" s="957"/>
      <c r="Q1488" s="957"/>
      <c r="R1488" s="957"/>
      <c r="S1488" s="957"/>
      <c r="T1488" s="957"/>
    </row>
    <row r="1489" spans="2:20" x14ac:dyDescent="0.35">
      <c r="B1489" s="957"/>
      <c r="C1489" s="957"/>
      <c r="D1489" s="957"/>
      <c r="E1489" s="957"/>
      <c r="F1489" s="957"/>
      <c r="G1489" s="957"/>
      <c r="H1489" s="957"/>
      <c r="I1489" s="957"/>
      <c r="J1489" s="957"/>
      <c r="K1489" s="957"/>
      <c r="L1489" s="957"/>
      <c r="M1489" s="957"/>
      <c r="N1489" s="957"/>
      <c r="O1489" s="957"/>
      <c r="P1489" s="957"/>
      <c r="Q1489" s="957"/>
      <c r="R1489" s="957"/>
      <c r="S1489" s="957"/>
      <c r="T1489" s="957"/>
    </row>
    <row r="1490" spans="2:20" x14ac:dyDescent="0.35">
      <c r="B1490" s="957"/>
      <c r="C1490" s="957"/>
      <c r="D1490" s="957"/>
      <c r="E1490" s="957"/>
      <c r="F1490" s="957"/>
      <c r="G1490" s="957"/>
      <c r="H1490" s="957"/>
      <c r="I1490" s="957"/>
      <c r="J1490" s="957"/>
      <c r="K1490" s="957"/>
      <c r="L1490" s="957"/>
      <c r="M1490" s="957"/>
      <c r="N1490" s="957"/>
      <c r="O1490" s="957"/>
      <c r="P1490" s="957"/>
      <c r="Q1490" s="957"/>
      <c r="R1490" s="957"/>
      <c r="S1490" s="957"/>
      <c r="T1490" s="957"/>
    </row>
    <row r="1491" spans="2:20" x14ac:dyDescent="0.35">
      <c r="B1491" s="957"/>
      <c r="C1491" s="957"/>
      <c r="D1491" s="957"/>
      <c r="E1491" s="957"/>
      <c r="F1491" s="957"/>
      <c r="G1491" s="957"/>
      <c r="H1491" s="957"/>
      <c r="I1491" s="957"/>
      <c r="J1491" s="957"/>
      <c r="K1491" s="957"/>
      <c r="L1491" s="957"/>
      <c r="M1491" s="957"/>
      <c r="N1491" s="957"/>
      <c r="O1491" s="957"/>
      <c r="P1491" s="957"/>
      <c r="Q1491" s="957"/>
      <c r="R1491" s="957"/>
      <c r="S1491" s="957"/>
      <c r="T1491" s="957"/>
    </row>
    <row r="1492" spans="2:20" x14ac:dyDescent="0.35">
      <c r="B1492" s="957"/>
      <c r="C1492" s="957"/>
      <c r="D1492" s="957"/>
      <c r="E1492" s="957"/>
      <c r="F1492" s="957"/>
      <c r="G1492" s="957"/>
      <c r="H1492" s="957"/>
      <c r="I1492" s="957"/>
      <c r="J1492" s="957"/>
      <c r="K1492" s="957"/>
      <c r="L1492" s="957"/>
      <c r="M1492" s="957"/>
      <c r="N1492" s="957"/>
      <c r="O1492" s="957"/>
      <c r="P1492" s="957"/>
      <c r="Q1492" s="957"/>
      <c r="R1492" s="957"/>
      <c r="S1492" s="957"/>
      <c r="T1492" s="957"/>
    </row>
    <row r="1493" spans="2:20" x14ac:dyDescent="0.35">
      <c r="B1493" s="957"/>
      <c r="C1493" s="957"/>
      <c r="D1493" s="957"/>
      <c r="E1493" s="957"/>
      <c r="F1493" s="957"/>
      <c r="G1493" s="957"/>
      <c r="H1493" s="957"/>
      <c r="I1493" s="957"/>
      <c r="J1493" s="957"/>
      <c r="K1493" s="957"/>
      <c r="L1493" s="957"/>
      <c r="M1493" s="957"/>
      <c r="N1493" s="957"/>
      <c r="O1493" s="957"/>
      <c r="P1493" s="957"/>
      <c r="Q1493" s="957"/>
      <c r="R1493" s="957"/>
      <c r="S1493" s="957"/>
      <c r="T1493" s="957"/>
    </row>
    <row r="1494" spans="2:20" x14ac:dyDescent="0.35">
      <c r="B1494" s="957"/>
      <c r="C1494" s="957"/>
      <c r="D1494" s="957"/>
      <c r="E1494" s="957"/>
      <c r="F1494" s="957"/>
      <c r="G1494" s="957"/>
      <c r="H1494" s="957"/>
      <c r="I1494" s="957"/>
      <c r="J1494" s="957"/>
      <c r="K1494" s="957"/>
      <c r="L1494" s="957"/>
      <c r="M1494" s="957"/>
      <c r="N1494" s="957"/>
      <c r="O1494" s="957"/>
      <c r="P1494" s="957"/>
      <c r="Q1494" s="957"/>
      <c r="R1494" s="957"/>
      <c r="S1494" s="957"/>
      <c r="T1494" s="957"/>
    </row>
    <row r="1495" spans="2:20" x14ac:dyDescent="0.35">
      <c r="B1495" s="957"/>
      <c r="C1495" s="957"/>
      <c r="D1495" s="957"/>
      <c r="E1495" s="957"/>
      <c r="F1495" s="957"/>
      <c r="G1495" s="957"/>
      <c r="H1495" s="957"/>
      <c r="I1495" s="957"/>
      <c r="J1495" s="957"/>
      <c r="K1495" s="957"/>
      <c r="L1495" s="957"/>
      <c r="M1495" s="957"/>
      <c r="N1495" s="957"/>
      <c r="O1495" s="957"/>
      <c r="P1495" s="957"/>
      <c r="Q1495" s="957"/>
      <c r="R1495" s="957"/>
      <c r="S1495" s="957"/>
      <c r="T1495" s="957"/>
    </row>
    <row r="1496" spans="2:20" x14ac:dyDescent="0.35">
      <c r="B1496" s="957"/>
      <c r="C1496" s="957"/>
      <c r="D1496" s="957"/>
      <c r="E1496" s="957"/>
      <c r="F1496" s="957"/>
      <c r="G1496" s="957"/>
      <c r="H1496" s="957"/>
      <c r="I1496" s="957"/>
      <c r="J1496" s="957"/>
      <c r="K1496" s="957"/>
      <c r="L1496" s="957"/>
      <c r="M1496" s="957"/>
      <c r="N1496" s="957"/>
      <c r="O1496" s="957"/>
      <c r="P1496" s="957"/>
      <c r="Q1496" s="957"/>
      <c r="R1496" s="957"/>
      <c r="S1496" s="957"/>
      <c r="T1496" s="957"/>
    </row>
    <row r="1497" spans="2:20" x14ac:dyDescent="0.35">
      <c r="B1497" s="957"/>
      <c r="C1497" s="957"/>
      <c r="D1497" s="957"/>
      <c r="E1497" s="957"/>
      <c r="F1497" s="957"/>
      <c r="G1497" s="957"/>
      <c r="H1497" s="957"/>
      <c r="I1497" s="957"/>
      <c r="J1497" s="957"/>
      <c r="K1497" s="957"/>
      <c r="L1497" s="957"/>
      <c r="M1497" s="957"/>
      <c r="N1497" s="957"/>
      <c r="O1497" s="957"/>
      <c r="P1497" s="957"/>
      <c r="Q1497" s="957"/>
      <c r="R1497" s="957"/>
      <c r="S1497" s="957"/>
      <c r="T1497" s="957"/>
    </row>
    <row r="1498" spans="2:20" x14ac:dyDescent="0.35">
      <c r="B1498" s="957"/>
      <c r="C1498" s="957"/>
      <c r="D1498" s="957"/>
      <c r="E1498" s="957"/>
      <c r="F1498" s="957"/>
      <c r="G1498" s="957"/>
      <c r="H1498" s="957"/>
      <c r="I1498" s="957"/>
      <c r="J1498" s="957"/>
      <c r="K1498" s="957"/>
      <c r="L1498" s="957"/>
      <c r="M1498" s="957"/>
      <c r="N1498" s="957"/>
      <c r="O1498" s="957"/>
      <c r="P1498" s="957"/>
      <c r="Q1498" s="957"/>
      <c r="R1498" s="957"/>
      <c r="S1498" s="957"/>
      <c r="T1498" s="957"/>
    </row>
    <row r="1499" spans="2:20" x14ac:dyDescent="0.35">
      <c r="B1499" s="957"/>
      <c r="C1499" s="957"/>
      <c r="D1499" s="957"/>
      <c r="E1499" s="957"/>
      <c r="F1499" s="957"/>
      <c r="G1499" s="957"/>
      <c r="H1499" s="957"/>
      <c r="I1499" s="957"/>
      <c r="J1499" s="957"/>
      <c r="K1499" s="957"/>
      <c r="L1499" s="957"/>
      <c r="M1499" s="957"/>
      <c r="N1499" s="957"/>
      <c r="O1499" s="957"/>
      <c r="P1499" s="957"/>
      <c r="Q1499" s="957"/>
      <c r="R1499" s="957"/>
      <c r="S1499" s="957"/>
      <c r="T1499" s="957"/>
    </row>
    <row r="1500" spans="2:20" x14ac:dyDescent="0.35">
      <c r="B1500" s="957"/>
      <c r="C1500" s="957"/>
      <c r="D1500" s="957"/>
      <c r="E1500" s="957"/>
      <c r="F1500" s="957"/>
      <c r="G1500" s="957"/>
      <c r="H1500" s="957"/>
      <c r="I1500" s="957"/>
      <c r="J1500" s="957"/>
      <c r="K1500" s="957"/>
      <c r="L1500" s="957"/>
      <c r="M1500" s="957"/>
      <c r="N1500" s="957"/>
      <c r="O1500" s="957"/>
      <c r="P1500" s="957"/>
      <c r="Q1500" s="957"/>
      <c r="R1500" s="957"/>
      <c r="S1500" s="957"/>
      <c r="T1500" s="957"/>
    </row>
    <row r="1501" spans="2:20" x14ac:dyDescent="0.35">
      <c r="B1501" s="957"/>
      <c r="C1501" s="957"/>
      <c r="D1501" s="957"/>
      <c r="E1501" s="957"/>
      <c r="F1501" s="957"/>
      <c r="G1501" s="957"/>
      <c r="H1501" s="957"/>
      <c r="I1501" s="957"/>
      <c r="J1501" s="957"/>
      <c r="K1501" s="957"/>
      <c r="L1501" s="957"/>
      <c r="M1501" s="957"/>
      <c r="N1501" s="957"/>
      <c r="O1501" s="957"/>
      <c r="P1501" s="957"/>
      <c r="Q1501" s="957"/>
      <c r="R1501" s="957"/>
      <c r="S1501" s="957"/>
      <c r="T1501" s="957"/>
    </row>
    <row r="1502" spans="2:20" x14ac:dyDescent="0.35">
      <c r="B1502" s="957"/>
      <c r="C1502" s="957"/>
      <c r="D1502" s="957"/>
      <c r="E1502" s="957"/>
      <c r="F1502" s="957"/>
      <c r="G1502" s="957"/>
      <c r="H1502" s="957"/>
      <c r="I1502" s="957"/>
      <c r="J1502" s="957"/>
      <c r="K1502" s="957"/>
      <c r="L1502" s="957"/>
      <c r="M1502" s="957"/>
      <c r="N1502" s="957"/>
      <c r="O1502" s="957"/>
      <c r="P1502" s="957"/>
      <c r="Q1502" s="957"/>
      <c r="R1502" s="957"/>
      <c r="S1502" s="957"/>
      <c r="T1502" s="957"/>
    </row>
    <row r="1503" spans="2:20" x14ac:dyDescent="0.35">
      <c r="B1503" s="957"/>
      <c r="C1503" s="957"/>
      <c r="D1503" s="957"/>
      <c r="E1503" s="957"/>
      <c r="F1503" s="957"/>
      <c r="G1503" s="957"/>
      <c r="H1503" s="957"/>
      <c r="I1503" s="957"/>
      <c r="J1503" s="957"/>
      <c r="K1503" s="957"/>
      <c r="L1503" s="957"/>
      <c r="M1503" s="957"/>
      <c r="N1503" s="957"/>
      <c r="O1503" s="957"/>
      <c r="P1503" s="957"/>
      <c r="Q1503" s="957"/>
      <c r="R1503" s="957"/>
      <c r="S1503" s="957"/>
      <c r="T1503" s="957"/>
    </row>
    <row r="1504" spans="2:20" x14ac:dyDescent="0.35">
      <c r="B1504" s="957"/>
      <c r="C1504" s="957"/>
      <c r="D1504" s="957"/>
      <c r="E1504" s="957"/>
      <c r="F1504" s="957"/>
      <c r="G1504" s="957"/>
      <c r="H1504" s="957"/>
      <c r="I1504" s="957"/>
      <c r="J1504" s="957"/>
      <c r="K1504" s="957"/>
      <c r="L1504" s="957"/>
      <c r="M1504" s="957"/>
      <c r="N1504" s="957"/>
      <c r="O1504" s="957"/>
      <c r="P1504" s="957"/>
      <c r="Q1504" s="957"/>
      <c r="R1504" s="957"/>
      <c r="S1504" s="957"/>
      <c r="T1504" s="957"/>
    </row>
    <row r="1505" spans="2:20" x14ac:dyDescent="0.35">
      <c r="B1505" s="957"/>
      <c r="C1505" s="957"/>
      <c r="D1505" s="957"/>
      <c r="E1505" s="957"/>
      <c r="F1505" s="957"/>
      <c r="G1505" s="957"/>
      <c r="H1505" s="957"/>
      <c r="I1505" s="957"/>
      <c r="J1505" s="957"/>
      <c r="K1505" s="957"/>
      <c r="L1505" s="957"/>
      <c r="M1505" s="957"/>
      <c r="N1505" s="957"/>
      <c r="O1505" s="957"/>
      <c r="P1505" s="957"/>
      <c r="Q1505" s="957"/>
      <c r="R1505" s="957"/>
      <c r="S1505" s="957"/>
      <c r="T1505" s="957"/>
    </row>
    <row r="1506" spans="2:20" x14ac:dyDescent="0.35">
      <c r="B1506" s="957"/>
      <c r="C1506" s="957"/>
      <c r="D1506" s="957"/>
      <c r="E1506" s="957"/>
      <c r="F1506" s="957"/>
      <c r="G1506" s="957"/>
      <c r="H1506" s="957"/>
      <c r="I1506" s="957"/>
      <c r="J1506" s="957"/>
      <c r="K1506" s="957"/>
      <c r="L1506" s="957"/>
      <c r="M1506" s="957"/>
      <c r="N1506" s="957"/>
      <c r="O1506" s="957"/>
      <c r="P1506" s="957"/>
      <c r="Q1506" s="957"/>
      <c r="R1506" s="957"/>
      <c r="S1506" s="957"/>
      <c r="T1506" s="957"/>
    </row>
    <row r="1507" spans="2:20" x14ac:dyDescent="0.35">
      <c r="B1507" s="957"/>
      <c r="C1507" s="957"/>
      <c r="D1507" s="957"/>
      <c r="E1507" s="957"/>
      <c r="F1507" s="957"/>
      <c r="G1507" s="957"/>
      <c r="H1507" s="957"/>
      <c r="I1507" s="957"/>
      <c r="J1507" s="957"/>
      <c r="K1507" s="957"/>
      <c r="L1507" s="957"/>
      <c r="M1507" s="957"/>
      <c r="N1507" s="957"/>
      <c r="O1507" s="957"/>
      <c r="P1507" s="957"/>
      <c r="Q1507" s="957"/>
      <c r="R1507" s="957"/>
      <c r="S1507" s="957"/>
      <c r="T1507" s="957"/>
    </row>
    <row r="1508" spans="2:20" x14ac:dyDescent="0.35">
      <c r="B1508" s="957"/>
      <c r="C1508" s="957"/>
      <c r="D1508" s="957"/>
      <c r="E1508" s="957"/>
      <c r="F1508" s="957"/>
      <c r="G1508" s="957"/>
      <c r="H1508" s="957"/>
      <c r="I1508" s="957"/>
      <c r="J1508" s="957"/>
      <c r="K1508" s="957"/>
      <c r="L1508" s="957"/>
      <c r="M1508" s="957"/>
      <c r="N1508" s="957"/>
      <c r="O1508" s="957"/>
      <c r="P1508" s="957"/>
      <c r="Q1508" s="957"/>
      <c r="R1508" s="957"/>
      <c r="S1508" s="957"/>
      <c r="T1508" s="957"/>
    </row>
    <row r="1509" spans="2:20" x14ac:dyDescent="0.35">
      <c r="B1509" s="957"/>
      <c r="C1509" s="957"/>
      <c r="D1509" s="957"/>
      <c r="E1509" s="957"/>
      <c r="F1509" s="957"/>
      <c r="G1509" s="957"/>
      <c r="H1509" s="957"/>
      <c r="I1509" s="957"/>
      <c r="J1509" s="957"/>
      <c r="K1509" s="957"/>
      <c r="L1509" s="957"/>
      <c r="M1509" s="957"/>
      <c r="N1509" s="957"/>
      <c r="O1509" s="957"/>
      <c r="P1509" s="957"/>
      <c r="Q1509" s="957"/>
      <c r="R1509" s="957"/>
      <c r="S1509" s="957"/>
      <c r="T1509" s="957"/>
    </row>
    <row r="1510" spans="2:20" x14ac:dyDescent="0.35">
      <c r="B1510" s="957"/>
      <c r="C1510" s="957"/>
      <c r="D1510" s="957"/>
      <c r="E1510" s="957"/>
      <c r="F1510" s="957"/>
      <c r="G1510" s="957"/>
      <c r="H1510" s="957"/>
      <c r="I1510" s="957"/>
      <c r="J1510" s="957"/>
      <c r="K1510" s="957"/>
      <c r="L1510" s="957"/>
      <c r="M1510" s="957"/>
      <c r="N1510" s="957"/>
      <c r="O1510" s="957"/>
      <c r="P1510" s="957"/>
      <c r="Q1510" s="957"/>
      <c r="R1510" s="957"/>
      <c r="S1510" s="957"/>
      <c r="T1510" s="957"/>
    </row>
    <row r="1511" spans="2:20" x14ac:dyDescent="0.35">
      <c r="B1511" s="957"/>
      <c r="C1511" s="957"/>
      <c r="D1511" s="957"/>
      <c r="E1511" s="957"/>
      <c r="F1511" s="957"/>
      <c r="G1511" s="957"/>
      <c r="H1511" s="957"/>
      <c r="I1511" s="957"/>
      <c r="J1511" s="957"/>
      <c r="K1511" s="957"/>
      <c r="L1511" s="957"/>
      <c r="M1511" s="957"/>
      <c r="N1511" s="957"/>
      <c r="O1511" s="957"/>
      <c r="P1511" s="957"/>
      <c r="Q1511" s="957"/>
      <c r="R1511" s="957"/>
      <c r="S1511" s="957"/>
      <c r="T1511" s="957"/>
    </row>
    <row r="1512" spans="2:20" x14ac:dyDescent="0.35">
      <c r="B1512" s="957"/>
      <c r="C1512" s="957"/>
      <c r="D1512" s="957"/>
      <c r="E1512" s="957"/>
      <c r="F1512" s="957"/>
      <c r="G1512" s="957"/>
      <c r="H1512" s="957"/>
      <c r="I1512" s="957"/>
      <c r="J1512" s="957"/>
      <c r="K1512" s="957"/>
      <c r="L1512" s="957"/>
      <c r="M1512" s="957"/>
      <c r="N1512" s="957"/>
      <c r="O1512" s="957"/>
      <c r="P1512" s="957"/>
      <c r="Q1512" s="957"/>
      <c r="R1512" s="957"/>
      <c r="S1512" s="957"/>
      <c r="T1512" s="957"/>
    </row>
    <row r="1513" spans="2:20" x14ac:dyDescent="0.35">
      <c r="B1513" s="957"/>
      <c r="C1513" s="957"/>
      <c r="D1513" s="957"/>
      <c r="E1513" s="957"/>
      <c r="F1513" s="957"/>
      <c r="G1513" s="957"/>
      <c r="H1513" s="957"/>
      <c r="I1513" s="957"/>
      <c r="J1513" s="957"/>
      <c r="K1513" s="957"/>
      <c r="L1513" s="957"/>
      <c r="M1513" s="957"/>
      <c r="N1513" s="957"/>
      <c r="O1513" s="957"/>
      <c r="P1513" s="957"/>
      <c r="Q1513" s="957"/>
      <c r="R1513" s="957"/>
      <c r="S1513" s="957"/>
      <c r="T1513" s="957"/>
    </row>
    <row r="1514" spans="2:20" x14ac:dyDescent="0.35">
      <c r="B1514" s="957"/>
      <c r="C1514" s="957"/>
      <c r="D1514" s="957"/>
      <c r="E1514" s="957"/>
      <c r="F1514" s="957"/>
      <c r="G1514" s="957"/>
      <c r="H1514" s="957"/>
      <c r="I1514" s="957"/>
      <c r="J1514" s="957"/>
      <c r="K1514" s="957"/>
      <c r="L1514" s="957"/>
      <c r="M1514" s="957"/>
      <c r="N1514" s="957"/>
      <c r="O1514" s="957"/>
      <c r="P1514" s="957"/>
      <c r="Q1514" s="957"/>
      <c r="R1514" s="957"/>
      <c r="S1514" s="957"/>
      <c r="T1514" s="957"/>
    </row>
    <row r="1515" spans="2:20" x14ac:dyDescent="0.35">
      <c r="B1515" s="957"/>
      <c r="C1515" s="957"/>
      <c r="D1515" s="957"/>
      <c r="E1515" s="957"/>
      <c r="F1515" s="957"/>
      <c r="G1515" s="957"/>
      <c r="H1515" s="957"/>
      <c r="I1515" s="957"/>
      <c r="J1515" s="957"/>
      <c r="K1515" s="957"/>
      <c r="L1515" s="957"/>
      <c r="M1515" s="957"/>
      <c r="N1515" s="957"/>
      <c r="O1515" s="957"/>
      <c r="P1515" s="957"/>
      <c r="Q1515" s="957"/>
      <c r="R1515" s="957"/>
      <c r="S1515" s="957"/>
      <c r="T1515" s="957"/>
    </row>
    <row r="1516" spans="2:20" x14ac:dyDescent="0.35">
      <c r="B1516" s="957"/>
      <c r="C1516" s="957"/>
      <c r="D1516" s="957"/>
      <c r="E1516" s="957"/>
      <c r="F1516" s="957"/>
      <c r="G1516" s="957"/>
      <c r="H1516" s="957"/>
      <c r="I1516" s="957"/>
      <c r="J1516" s="957"/>
      <c r="K1516" s="957"/>
      <c r="L1516" s="957"/>
      <c r="M1516" s="957"/>
      <c r="N1516" s="957"/>
      <c r="O1516" s="957"/>
      <c r="P1516" s="957"/>
      <c r="Q1516" s="957"/>
      <c r="R1516" s="957"/>
      <c r="S1516" s="957"/>
      <c r="T1516" s="957"/>
    </row>
    <row r="1517" spans="2:20" x14ac:dyDescent="0.35">
      <c r="B1517" s="957"/>
      <c r="C1517" s="957"/>
      <c r="D1517" s="957"/>
      <c r="E1517" s="957"/>
      <c r="F1517" s="957"/>
      <c r="G1517" s="957"/>
      <c r="H1517" s="957"/>
      <c r="I1517" s="957"/>
      <c r="J1517" s="957"/>
      <c r="K1517" s="957"/>
      <c r="L1517" s="957"/>
      <c r="M1517" s="957"/>
      <c r="N1517" s="957"/>
      <c r="O1517" s="957"/>
      <c r="P1517" s="957"/>
      <c r="Q1517" s="957"/>
      <c r="R1517" s="957"/>
      <c r="S1517" s="957"/>
      <c r="T1517" s="957"/>
    </row>
    <row r="1518" spans="2:20" x14ac:dyDescent="0.35">
      <c r="B1518" s="957"/>
      <c r="C1518" s="957"/>
      <c r="D1518" s="957"/>
      <c r="E1518" s="957"/>
      <c r="F1518" s="957"/>
      <c r="G1518" s="957"/>
      <c r="H1518" s="957"/>
      <c r="I1518" s="957"/>
      <c r="J1518" s="957"/>
      <c r="K1518" s="957"/>
      <c r="L1518" s="957"/>
      <c r="M1518" s="957"/>
      <c r="N1518" s="957"/>
      <c r="O1518" s="957"/>
      <c r="P1518" s="957"/>
      <c r="Q1518" s="957"/>
      <c r="R1518" s="957"/>
      <c r="S1518" s="957"/>
      <c r="T1518" s="957"/>
    </row>
    <row r="1519" spans="2:20" x14ac:dyDescent="0.35">
      <c r="B1519" s="957"/>
      <c r="C1519" s="957"/>
      <c r="D1519" s="957"/>
      <c r="E1519" s="957"/>
      <c r="F1519" s="957"/>
      <c r="G1519" s="957"/>
      <c r="H1519" s="957"/>
      <c r="I1519" s="957"/>
      <c r="J1519" s="957"/>
      <c r="K1519" s="957"/>
      <c r="L1519" s="957"/>
      <c r="M1519" s="957"/>
      <c r="N1519" s="957"/>
      <c r="O1519" s="957"/>
      <c r="P1519" s="957"/>
      <c r="Q1519" s="957"/>
      <c r="R1519" s="957"/>
      <c r="S1519" s="957"/>
      <c r="T1519" s="957"/>
    </row>
    <row r="1520" spans="2:20" x14ac:dyDescent="0.35">
      <c r="B1520" s="957"/>
      <c r="C1520" s="957"/>
      <c r="D1520" s="957"/>
      <c r="E1520" s="957"/>
      <c r="F1520" s="957"/>
      <c r="G1520" s="957"/>
      <c r="H1520" s="957"/>
      <c r="I1520" s="957"/>
      <c r="J1520" s="957"/>
      <c r="K1520" s="957"/>
      <c r="L1520" s="957"/>
      <c r="M1520" s="957"/>
      <c r="N1520" s="957"/>
      <c r="O1520" s="957"/>
      <c r="P1520" s="957"/>
      <c r="Q1520" s="957"/>
      <c r="R1520" s="957"/>
      <c r="S1520" s="957"/>
      <c r="T1520" s="957"/>
    </row>
    <row r="1521" spans="2:20" x14ac:dyDescent="0.35">
      <c r="B1521" s="957"/>
      <c r="C1521" s="957"/>
      <c r="D1521" s="957"/>
      <c r="E1521" s="957"/>
      <c r="F1521" s="957"/>
      <c r="G1521" s="957"/>
      <c r="H1521" s="957"/>
      <c r="I1521" s="957"/>
      <c r="J1521" s="957"/>
      <c r="K1521" s="957"/>
      <c r="L1521" s="957"/>
      <c r="M1521" s="957"/>
      <c r="N1521" s="957"/>
      <c r="O1521" s="957"/>
      <c r="P1521" s="957"/>
      <c r="Q1521" s="957"/>
      <c r="R1521" s="957"/>
      <c r="S1521" s="957"/>
      <c r="T1521" s="957"/>
    </row>
    <row r="1522" spans="2:20" x14ac:dyDescent="0.35">
      <c r="B1522" s="957"/>
      <c r="C1522" s="957"/>
      <c r="D1522" s="957"/>
      <c r="E1522" s="957"/>
      <c r="F1522" s="957"/>
      <c r="G1522" s="957"/>
      <c r="H1522" s="957"/>
      <c r="I1522" s="957"/>
      <c r="J1522" s="957"/>
      <c r="K1522" s="957"/>
      <c r="L1522" s="957"/>
      <c r="M1522" s="957"/>
      <c r="N1522" s="957"/>
      <c r="O1522" s="957"/>
      <c r="P1522" s="957"/>
      <c r="Q1522" s="957"/>
      <c r="R1522" s="957"/>
      <c r="S1522" s="957"/>
      <c r="T1522" s="957"/>
    </row>
    <row r="1523" spans="2:20" x14ac:dyDescent="0.35">
      <c r="B1523" s="957"/>
      <c r="C1523" s="957"/>
      <c r="D1523" s="957"/>
      <c r="E1523" s="957"/>
      <c r="F1523" s="957"/>
      <c r="G1523" s="957"/>
      <c r="H1523" s="957"/>
      <c r="I1523" s="957"/>
      <c r="J1523" s="957"/>
      <c r="K1523" s="957"/>
      <c r="L1523" s="957"/>
      <c r="M1523" s="957"/>
      <c r="N1523" s="957"/>
      <c r="O1523" s="957"/>
      <c r="P1523" s="957"/>
      <c r="Q1523" s="957"/>
      <c r="R1523" s="957"/>
      <c r="S1523" s="957"/>
      <c r="T1523" s="957"/>
    </row>
    <row r="1524" spans="2:20" x14ac:dyDescent="0.35">
      <c r="B1524" s="957"/>
      <c r="C1524" s="957"/>
      <c r="D1524" s="957"/>
      <c r="E1524" s="957"/>
      <c r="F1524" s="957"/>
      <c r="G1524" s="957"/>
      <c r="H1524" s="957"/>
      <c r="I1524" s="957"/>
      <c r="J1524" s="957"/>
      <c r="K1524" s="957"/>
      <c r="L1524" s="957"/>
      <c r="M1524" s="957"/>
      <c r="N1524" s="957"/>
      <c r="O1524" s="957"/>
      <c r="P1524" s="957"/>
      <c r="Q1524" s="957"/>
      <c r="R1524" s="957"/>
      <c r="S1524" s="957"/>
      <c r="T1524" s="957"/>
    </row>
    <row r="1525" spans="2:20" x14ac:dyDescent="0.35">
      <c r="B1525" s="957"/>
      <c r="C1525" s="957"/>
      <c r="D1525" s="957"/>
      <c r="E1525" s="957"/>
      <c r="F1525" s="957"/>
      <c r="G1525" s="957"/>
      <c r="H1525" s="957"/>
      <c r="I1525" s="957"/>
      <c r="J1525" s="957"/>
      <c r="K1525" s="957"/>
      <c r="L1525" s="957"/>
      <c r="M1525" s="957"/>
      <c r="N1525" s="957"/>
      <c r="O1525" s="957"/>
      <c r="P1525" s="957"/>
      <c r="Q1525" s="957"/>
      <c r="R1525" s="957"/>
      <c r="S1525" s="957"/>
      <c r="T1525" s="957"/>
    </row>
    <row r="1526" spans="2:20" x14ac:dyDescent="0.35">
      <c r="B1526" s="957"/>
      <c r="C1526" s="957"/>
      <c r="D1526" s="957"/>
      <c r="E1526" s="957"/>
      <c r="F1526" s="957"/>
      <c r="G1526" s="957"/>
      <c r="H1526" s="957"/>
      <c r="I1526" s="957"/>
      <c r="J1526" s="957"/>
      <c r="K1526" s="957"/>
      <c r="L1526" s="957"/>
      <c r="M1526" s="957"/>
      <c r="N1526" s="957"/>
      <c r="O1526" s="957"/>
      <c r="P1526" s="957"/>
      <c r="Q1526" s="957"/>
      <c r="R1526" s="957"/>
      <c r="S1526" s="957"/>
      <c r="T1526" s="957"/>
    </row>
    <row r="1527" spans="2:20" x14ac:dyDescent="0.35">
      <c r="B1527" s="957"/>
      <c r="C1527" s="957"/>
      <c r="D1527" s="957"/>
      <c r="E1527" s="957"/>
      <c r="F1527" s="957"/>
      <c r="G1527" s="957"/>
      <c r="H1527" s="957"/>
      <c r="I1527" s="957"/>
      <c r="J1527" s="957"/>
      <c r="K1527" s="957"/>
      <c r="L1527" s="957"/>
      <c r="M1527" s="957"/>
      <c r="N1527" s="957"/>
      <c r="O1527" s="957"/>
      <c r="P1527" s="957"/>
      <c r="Q1527" s="957"/>
      <c r="R1527" s="957"/>
      <c r="S1527" s="957"/>
      <c r="T1527" s="957"/>
    </row>
    <row r="1528" spans="2:20" x14ac:dyDescent="0.35">
      <c r="B1528" s="957"/>
      <c r="C1528" s="957"/>
      <c r="D1528" s="957"/>
      <c r="E1528" s="957"/>
      <c r="F1528" s="957"/>
      <c r="G1528" s="957"/>
      <c r="H1528" s="957"/>
      <c r="I1528" s="957"/>
      <c r="J1528" s="957"/>
      <c r="K1528" s="957"/>
      <c r="L1528" s="957"/>
      <c r="M1528" s="957"/>
      <c r="N1528" s="957"/>
      <c r="O1528" s="957"/>
      <c r="P1528" s="957"/>
      <c r="Q1528" s="957"/>
      <c r="R1528" s="957"/>
      <c r="S1528" s="957"/>
      <c r="T1528" s="957"/>
    </row>
    <row r="1529" spans="2:20" x14ac:dyDescent="0.35">
      <c r="B1529" s="957"/>
      <c r="C1529" s="957"/>
      <c r="D1529" s="957"/>
      <c r="E1529" s="957"/>
      <c r="F1529" s="957"/>
      <c r="G1529" s="957"/>
      <c r="H1529" s="957"/>
      <c r="I1529" s="957"/>
      <c r="J1529" s="957"/>
      <c r="K1529" s="957"/>
      <c r="L1529" s="957"/>
      <c r="M1529" s="957"/>
      <c r="N1529" s="957"/>
      <c r="O1529" s="957"/>
      <c r="P1529" s="957"/>
      <c r="Q1529" s="957"/>
      <c r="R1529" s="957"/>
      <c r="S1529" s="957"/>
      <c r="T1529" s="957"/>
    </row>
    <row r="1530" spans="2:20" x14ac:dyDescent="0.35">
      <c r="B1530" s="957"/>
      <c r="C1530" s="957"/>
      <c r="D1530" s="957"/>
      <c r="E1530" s="957"/>
      <c r="F1530" s="957"/>
      <c r="G1530" s="957"/>
      <c r="H1530" s="957"/>
      <c r="I1530" s="957"/>
      <c r="J1530" s="957"/>
      <c r="K1530" s="957"/>
      <c r="L1530" s="957"/>
      <c r="M1530" s="957"/>
      <c r="N1530" s="957"/>
      <c r="O1530" s="957"/>
      <c r="P1530" s="957"/>
      <c r="Q1530" s="957"/>
      <c r="R1530" s="957"/>
      <c r="S1530" s="957"/>
      <c r="T1530" s="957"/>
    </row>
    <row r="1531" spans="2:20" x14ac:dyDescent="0.35">
      <c r="B1531" s="957"/>
      <c r="C1531" s="957"/>
      <c r="D1531" s="957"/>
      <c r="E1531" s="957"/>
      <c r="F1531" s="957"/>
      <c r="G1531" s="957"/>
      <c r="H1531" s="957"/>
      <c r="I1531" s="957"/>
      <c r="J1531" s="957"/>
      <c r="K1531" s="957"/>
      <c r="L1531" s="957"/>
      <c r="M1531" s="957"/>
      <c r="N1531" s="957"/>
      <c r="O1531" s="957"/>
      <c r="P1531" s="957"/>
      <c r="Q1531" s="957"/>
      <c r="R1531" s="957"/>
      <c r="S1531" s="957"/>
      <c r="T1531" s="957"/>
    </row>
    <row r="1532" spans="2:20" x14ac:dyDescent="0.35">
      <c r="B1532" s="957"/>
      <c r="C1532" s="957"/>
      <c r="D1532" s="957"/>
      <c r="E1532" s="957"/>
      <c r="F1532" s="957"/>
      <c r="G1532" s="957"/>
      <c r="H1532" s="957"/>
      <c r="I1532" s="957"/>
      <c r="J1532" s="957"/>
      <c r="K1532" s="957"/>
      <c r="L1532" s="957"/>
      <c r="M1532" s="957"/>
      <c r="N1532" s="957"/>
      <c r="O1532" s="957"/>
      <c r="P1532" s="957"/>
      <c r="Q1532" s="957"/>
      <c r="R1532" s="957"/>
      <c r="S1532" s="957"/>
      <c r="T1532" s="957"/>
    </row>
    <row r="1533" spans="2:20" x14ac:dyDescent="0.35">
      <c r="B1533" s="957"/>
      <c r="C1533" s="957"/>
      <c r="D1533" s="957"/>
      <c r="E1533" s="957"/>
      <c r="F1533" s="957"/>
      <c r="G1533" s="957"/>
      <c r="H1533" s="957"/>
      <c r="I1533" s="957"/>
      <c r="J1533" s="957"/>
      <c r="K1533" s="957"/>
      <c r="L1533" s="957"/>
      <c r="M1533" s="957"/>
      <c r="N1533" s="957"/>
      <c r="O1533" s="957"/>
      <c r="P1533" s="957"/>
      <c r="Q1533" s="957"/>
      <c r="R1533" s="957"/>
      <c r="S1533" s="957"/>
      <c r="T1533" s="957"/>
    </row>
    <row r="1534" spans="2:20" x14ac:dyDescent="0.35">
      <c r="B1534" s="957"/>
      <c r="C1534" s="957"/>
      <c r="D1534" s="957"/>
      <c r="E1534" s="957"/>
      <c r="F1534" s="957"/>
      <c r="G1534" s="957"/>
      <c r="H1534" s="957"/>
      <c r="I1534" s="957"/>
      <c r="J1534" s="957"/>
      <c r="K1534" s="957"/>
      <c r="L1534" s="957"/>
      <c r="M1534" s="957"/>
      <c r="N1534" s="957"/>
      <c r="O1534" s="957"/>
      <c r="P1534" s="957"/>
      <c r="Q1534" s="957"/>
      <c r="R1534" s="957"/>
      <c r="S1534" s="957"/>
      <c r="T1534" s="957"/>
    </row>
    <row r="1535" spans="2:20" x14ac:dyDescent="0.35">
      <c r="B1535" s="957"/>
      <c r="C1535" s="957"/>
      <c r="D1535" s="957"/>
      <c r="E1535" s="957"/>
      <c r="F1535" s="957"/>
      <c r="G1535" s="957"/>
      <c r="H1535" s="957"/>
      <c r="I1535" s="957"/>
      <c r="J1535" s="957"/>
      <c r="K1535" s="957"/>
      <c r="L1535" s="957"/>
      <c r="M1535" s="957"/>
      <c r="N1535" s="957"/>
      <c r="O1535" s="957"/>
      <c r="P1535" s="957"/>
      <c r="Q1535" s="957"/>
      <c r="R1535" s="957"/>
      <c r="S1535" s="957"/>
      <c r="T1535" s="957"/>
    </row>
    <row r="1536" spans="2:20" x14ac:dyDescent="0.35">
      <c r="B1536" s="957"/>
      <c r="C1536" s="957"/>
      <c r="D1536" s="957"/>
      <c r="E1536" s="957"/>
      <c r="F1536" s="957"/>
      <c r="G1536" s="957"/>
      <c r="H1536" s="957"/>
      <c r="I1536" s="957"/>
      <c r="J1536" s="957"/>
      <c r="K1536" s="957"/>
      <c r="L1536" s="957"/>
      <c r="M1536" s="957"/>
      <c r="N1536" s="957"/>
      <c r="O1536" s="957"/>
      <c r="P1536" s="957"/>
      <c r="Q1536" s="957"/>
      <c r="R1536" s="957"/>
      <c r="S1536" s="957"/>
      <c r="T1536" s="957"/>
    </row>
    <row r="1537" spans="2:20" x14ac:dyDescent="0.35">
      <c r="B1537" s="957"/>
      <c r="C1537" s="957"/>
      <c r="D1537" s="957"/>
      <c r="E1537" s="957"/>
      <c r="F1537" s="957"/>
      <c r="G1537" s="957"/>
      <c r="H1537" s="957"/>
      <c r="I1537" s="957"/>
      <c r="J1537" s="957"/>
      <c r="K1537" s="957"/>
      <c r="L1537" s="957"/>
      <c r="M1537" s="957"/>
      <c r="N1537" s="957"/>
      <c r="O1537" s="957"/>
      <c r="P1537" s="957"/>
      <c r="Q1537" s="957"/>
      <c r="R1537" s="957"/>
      <c r="S1537" s="957"/>
      <c r="T1537" s="957"/>
    </row>
    <row r="1538" spans="2:20" x14ac:dyDescent="0.35">
      <c r="B1538" s="957"/>
      <c r="C1538" s="957"/>
      <c r="D1538" s="957"/>
      <c r="E1538" s="957"/>
      <c r="F1538" s="957"/>
      <c r="G1538" s="957"/>
      <c r="H1538" s="957"/>
      <c r="I1538" s="957"/>
      <c r="J1538" s="957"/>
      <c r="K1538" s="957"/>
      <c r="L1538" s="957"/>
      <c r="M1538" s="957"/>
      <c r="N1538" s="957"/>
      <c r="O1538" s="957"/>
      <c r="P1538" s="957"/>
      <c r="Q1538" s="957"/>
      <c r="R1538" s="957"/>
      <c r="S1538" s="957"/>
      <c r="T1538" s="957"/>
    </row>
    <row r="1539" spans="2:20" x14ac:dyDescent="0.35">
      <c r="B1539" s="957"/>
      <c r="C1539" s="957"/>
      <c r="D1539" s="957"/>
      <c r="E1539" s="957"/>
      <c r="F1539" s="957"/>
      <c r="G1539" s="957"/>
      <c r="H1539" s="957"/>
      <c r="I1539" s="957"/>
      <c r="J1539" s="957"/>
      <c r="K1539" s="957"/>
      <c r="L1539" s="957"/>
      <c r="M1539" s="957"/>
      <c r="N1539" s="957"/>
      <c r="O1539" s="957"/>
      <c r="P1539" s="957"/>
      <c r="Q1539" s="957"/>
      <c r="R1539" s="957"/>
      <c r="S1539" s="957"/>
      <c r="T1539" s="957"/>
    </row>
    <row r="1540" spans="2:20" x14ac:dyDescent="0.35">
      <c r="B1540" s="957"/>
      <c r="C1540" s="957"/>
      <c r="D1540" s="957"/>
      <c r="E1540" s="957"/>
      <c r="F1540" s="957"/>
      <c r="G1540" s="957"/>
      <c r="H1540" s="957"/>
      <c r="I1540" s="957"/>
      <c r="J1540" s="957"/>
      <c r="K1540" s="957"/>
      <c r="L1540" s="957"/>
      <c r="M1540" s="957"/>
      <c r="N1540" s="957"/>
      <c r="O1540" s="957"/>
      <c r="P1540" s="957"/>
      <c r="Q1540" s="957"/>
      <c r="R1540" s="957"/>
      <c r="S1540" s="957"/>
      <c r="T1540" s="957"/>
    </row>
    <row r="1541" spans="2:20" x14ac:dyDescent="0.35">
      <c r="B1541" s="957"/>
      <c r="C1541" s="957"/>
      <c r="D1541" s="957"/>
      <c r="E1541" s="957"/>
      <c r="F1541" s="957"/>
      <c r="G1541" s="957"/>
      <c r="H1541" s="957"/>
      <c r="I1541" s="957"/>
      <c r="J1541" s="957"/>
      <c r="K1541" s="957"/>
      <c r="L1541" s="957"/>
      <c r="M1541" s="957"/>
      <c r="N1541" s="957"/>
      <c r="O1541" s="957"/>
      <c r="P1541" s="957"/>
      <c r="Q1541" s="957"/>
      <c r="R1541" s="957"/>
      <c r="S1541" s="957"/>
      <c r="T1541" s="957"/>
    </row>
    <row r="1542" spans="2:20" x14ac:dyDescent="0.35">
      <c r="B1542" s="957"/>
      <c r="C1542" s="957"/>
      <c r="D1542" s="957"/>
      <c r="E1542" s="957"/>
      <c r="F1542" s="957"/>
      <c r="G1542" s="957"/>
      <c r="H1542" s="957"/>
      <c r="I1542" s="957"/>
      <c r="J1542" s="957"/>
      <c r="K1542" s="957"/>
      <c r="L1542" s="957"/>
      <c r="M1542" s="957"/>
      <c r="N1542" s="957"/>
      <c r="O1542" s="957"/>
      <c r="P1542" s="957"/>
      <c r="Q1542" s="957"/>
      <c r="R1542" s="957"/>
      <c r="S1542" s="957"/>
      <c r="T1542" s="957"/>
    </row>
    <row r="1543" spans="2:20" x14ac:dyDescent="0.35">
      <c r="B1543" s="957"/>
      <c r="C1543" s="957"/>
      <c r="D1543" s="957"/>
      <c r="E1543" s="957"/>
      <c r="F1543" s="957"/>
      <c r="G1543" s="957"/>
      <c r="H1543" s="957"/>
      <c r="I1543" s="957"/>
      <c r="J1543" s="957"/>
      <c r="K1543" s="957"/>
      <c r="L1543" s="957"/>
      <c r="M1543" s="957"/>
      <c r="N1543" s="957"/>
      <c r="O1543" s="957"/>
      <c r="P1543" s="957"/>
      <c r="Q1543" s="957"/>
      <c r="R1543" s="957"/>
      <c r="S1543" s="957"/>
      <c r="T1543" s="957"/>
    </row>
    <row r="1544" spans="2:20" x14ac:dyDescent="0.35">
      <c r="B1544" s="957"/>
      <c r="C1544" s="957"/>
      <c r="D1544" s="957"/>
      <c r="E1544" s="957"/>
      <c r="F1544" s="957"/>
      <c r="G1544" s="957"/>
      <c r="H1544" s="957"/>
      <c r="I1544" s="957"/>
      <c r="J1544" s="957"/>
      <c r="K1544" s="957"/>
      <c r="L1544" s="957"/>
      <c r="M1544" s="957"/>
      <c r="N1544" s="957"/>
      <c r="O1544" s="957"/>
      <c r="P1544" s="957"/>
      <c r="Q1544" s="957"/>
      <c r="R1544" s="957"/>
      <c r="S1544" s="957"/>
      <c r="T1544" s="957"/>
    </row>
    <row r="1545" spans="2:20" x14ac:dyDescent="0.35">
      <c r="B1545" s="957"/>
      <c r="C1545" s="957"/>
      <c r="D1545" s="957"/>
      <c r="E1545" s="957"/>
      <c r="F1545" s="957"/>
      <c r="G1545" s="957"/>
      <c r="H1545" s="957"/>
      <c r="I1545" s="957"/>
      <c r="J1545" s="957"/>
      <c r="K1545" s="957"/>
      <c r="L1545" s="957"/>
      <c r="M1545" s="957"/>
      <c r="N1545" s="957"/>
      <c r="O1545" s="957"/>
      <c r="P1545" s="957"/>
      <c r="Q1545" s="957"/>
      <c r="R1545" s="957"/>
      <c r="S1545" s="957"/>
      <c r="T1545" s="957"/>
    </row>
    <row r="1546" spans="2:20" x14ac:dyDescent="0.35">
      <c r="B1546" s="957"/>
      <c r="C1546" s="957"/>
      <c r="D1546" s="957"/>
      <c r="E1546" s="957"/>
      <c r="F1546" s="957"/>
      <c r="G1546" s="957"/>
      <c r="H1546" s="957"/>
      <c r="I1546" s="957"/>
      <c r="J1546" s="957"/>
      <c r="K1546" s="957"/>
      <c r="L1546" s="957"/>
      <c r="M1546" s="957"/>
      <c r="N1546" s="957"/>
      <c r="O1546" s="957"/>
      <c r="P1546" s="957"/>
      <c r="Q1546" s="957"/>
      <c r="R1546" s="957"/>
      <c r="S1546" s="957"/>
      <c r="T1546" s="957"/>
    </row>
    <row r="1547" spans="2:20" x14ac:dyDescent="0.35">
      <c r="B1547" s="957"/>
      <c r="C1547" s="957"/>
      <c r="D1547" s="957"/>
      <c r="E1547" s="957"/>
      <c r="F1547" s="957"/>
      <c r="G1547" s="957"/>
      <c r="H1547" s="957"/>
      <c r="I1547" s="957"/>
      <c r="J1547" s="957"/>
      <c r="K1547" s="957"/>
      <c r="L1547" s="957"/>
      <c r="M1547" s="957"/>
      <c r="N1547" s="957"/>
      <c r="O1547" s="957"/>
      <c r="P1547" s="957"/>
      <c r="Q1547" s="957"/>
      <c r="R1547" s="957"/>
      <c r="S1547" s="957"/>
      <c r="T1547" s="957"/>
    </row>
    <row r="1548" spans="2:20" x14ac:dyDescent="0.35">
      <c r="B1548" s="957"/>
      <c r="C1548" s="957"/>
      <c r="D1548" s="957"/>
      <c r="E1548" s="957"/>
      <c r="F1548" s="957"/>
      <c r="G1548" s="957"/>
      <c r="H1548" s="957"/>
      <c r="I1548" s="957"/>
      <c r="J1548" s="957"/>
      <c r="K1548" s="957"/>
      <c r="L1548" s="957"/>
      <c r="M1548" s="957"/>
      <c r="N1548" s="957"/>
      <c r="O1548" s="957"/>
      <c r="P1548" s="957"/>
      <c r="Q1548" s="957"/>
      <c r="R1548" s="957"/>
      <c r="S1548" s="957"/>
      <c r="T1548" s="957"/>
    </row>
    <row r="1549" spans="2:20" x14ac:dyDescent="0.35">
      <c r="B1549" s="957"/>
      <c r="C1549" s="957"/>
      <c r="D1549" s="957"/>
      <c r="E1549" s="957"/>
      <c r="F1549" s="957"/>
      <c r="G1549" s="957"/>
      <c r="H1549" s="957"/>
      <c r="I1549" s="957"/>
      <c r="J1549" s="957"/>
      <c r="K1549" s="957"/>
      <c r="L1549" s="957"/>
      <c r="M1549" s="957"/>
      <c r="N1549" s="957"/>
      <c r="O1549" s="957"/>
      <c r="P1549" s="957"/>
      <c r="Q1549" s="957"/>
      <c r="R1549" s="957"/>
      <c r="S1549" s="957"/>
      <c r="T1549" s="957"/>
    </row>
    <row r="1550" spans="2:20" x14ac:dyDescent="0.35">
      <c r="B1550" s="957"/>
      <c r="C1550" s="957"/>
      <c r="D1550" s="957"/>
      <c r="E1550" s="957"/>
      <c r="F1550" s="957"/>
      <c r="G1550" s="957"/>
      <c r="H1550" s="957"/>
      <c r="I1550" s="957"/>
      <c r="J1550" s="957"/>
      <c r="K1550" s="957"/>
      <c r="L1550" s="957"/>
      <c r="M1550" s="957"/>
      <c r="N1550" s="957"/>
      <c r="O1550" s="957"/>
      <c r="P1550" s="957"/>
      <c r="Q1550" s="957"/>
      <c r="R1550" s="957"/>
      <c r="S1550" s="957"/>
      <c r="T1550" s="957"/>
    </row>
    <row r="1551" spans="2:20" x14ac:dyDescent="0.35">
      <c r="B1551" s="957"/>
      <c r="C1551" s="957"/>
      <c r="D1551" s="957"/>
      <c r="E1551" s="957"/>
      <c r="F1551" s="957"/>
      <c r="G1551" s="957"/>
      <c r="H1551" s="957"/>
      <c r="I1551" s="957"/>
      <c r="J1551" s="957"/>
      <c r="K1551" s="957"/>
      <c r="L1551" s="957"/>
      <c r="M1551" s="957"/>
      <c r="N1551" s="957"/>
      <c r="O1551" s="957"/>
      <c r="P1551" s="957"/>
      <c r="Q1551" s="957"/>
      <c r="R1551" s="957"/>
      <c r="S1551" s="957"/>
      <c r="T1551" s="957"/>
    </row>
    <row r="1552" spans="2:20" x14ac:dyDescent="0.35">
      <c r="B1552" s="957"/>
      <c r="C1552" s="957"/>
      <c r="D1552" s="957"/>
      <c r="E1552" s="957"/>
      <c r="F1552" s="957"/>
      <c r="G1552" s="957"/>
      <c r="H1552" s="957"/>
      <c r="I1552" s="957"/>
      <c r="J1552" s="957"/>
      <c r="K1552" s="957"/>
      <c r="L1552" s="957"/>
      <c r="M1552" s="957"/>
      <c r="N1552" s="957"/>
      <c r="O1552" s="957"/>
      <c r="P1552" s="957"/>
      <c r="Q1552" s="957"/>
      <c r="R1552" s="957"/>
      <c r="S1552" s="957"/>
      <c r="T1552" s="957"/>
    </row>
    <row r="1553" spans="2:20" x14ac:dyDescent="0.35">
      <c r="B1553" s="957"/>
      <c r="C1553" s="957"/>
      <c r="D1553" s="957"/>
      <c r="E1553" s="957"/>
      <c r="F1553" s="957"/>
      <c r="G1553" s="957"/>
      <c r="H1553" s="957"/>
      <c r="I1553" s="957"/>
      <c r="J1553" s="957"/>
      <c r="K1553" s="957"/>
      <c r="L1553" s="957"/>
      <c r="M1553" s="957"/>
      <c r="N1553" s="957"/>
      <c r="O1553" s="957"/>
      <c r="P1553" s="957"/>
      <c r="Q1553" s="957"/>
      <c r="R1553" s="957"/>
      <c r="S1553" s="957"/>
      <c r="T1553" s="957"/>
    </row>
    <row r="1554" spans="2:20" x14ac:dyDescent="0.35">
      <c r="B1554" s="957"/>
      <c r="C1554" s="957"/>
      <c r="D1554" s="957"/>
      <c r="E1554" s="957"/>
      <c r="F1554" s="957"/>
      <c r="G1554" s="957"/>
      <c r="H1554" s="957"/>
      <c r="I1554" s="957"/>
      <c r="J1554" s="957"/>
      <c r="K1554" s="957"/>
      <c r="L1554" s="957"/>
      <c r="M1554" s="957"/>
      <c r="N1554" s="957"/>
      <c r="O1554" s="957"/>
      <c r="P1554" s="957"/>
      <c r="Q1554" s="957"/>
      <c r="R1554" s="957"/>
      <c r="S1554" s="957"/>
      <c r="T1554" s="957"/>
    </row>
    <row r="1555" spans="2:20" x14ac:dyDescent="0.35">
      <c r="B1555" s="957"/>
      <c r="C1555" s="957"/>
      <c r="D1555" s="957"/>
      <c r="E1555" s="957"/>
      <c r="F1555" s="957"/>
      <c r="G1555" s="957"/>
      <c r="H1555" s="957"/>
      <c r="I1555" s="957"/>
      <c r="J1555" s="957"/>
      <c r="K1555" s="957"/>
      <c r="L1555" s="957"/>
      <c r="M1555" s="957"/>
      <c r="N1555" s="957"/>
      <c r="O1555" s="957"/>
      <c r="P1555" s="957"/>
      <c r="Q1555" s="957"/>
      <c r="R1555" s="957"/>
      <c r="S1555" s="957"/>
      <c r="T1555" s="957"/>
    </row>
    <row r="1556" spans="2:20" x14ac:dyDescent="0.35">
      <c r="B1556" s="957"/>
      <c r="C1556" s="957"/>
      <c r="D1556" s="957"/>
      <c r="E1556" s="957"/>
      <c r="F1556" s="957"/>
      <c r="G1556" s="957"/>
      <c r="H1556" s="957"/>
      <c r="I1556" s="957"/>
      <c r="J1556" s="957"/>
      <c r="K1556" s="957"/>
      <c r="L1556" s="957"/>
      <c r="M1556" s="957"/>
      <c r="N1556" s="957"/>
      <c r="O1556" s="957"/>
      <c r="P1556" s="957"/>
      <c r="Q1556" s="957"/>
      <c r="R1556" s="957"/>
      <c r="S1556" s="957"/>
      <c r="T1556" s="957"/>
    </row>
    <row r="1557" spans="2:20" x14ac:dyDescent="0.35">
      <c r="B1557" s="957"/>
      <c r="C1557" s="957"/>
      <c r="D1557" s="957"/>
      <c r="E1557" s="957"/>
      <c r="F1557" s="957"/>
      <c r="G1557" s="957"/>
      <c r="H1557" s="957"/>
      <c r="I1557" s="957"/>
      <c r="J1557" s="957"/>
      <c r="K1557" s="957"/>
      <c r="L1557" s="957"/>
      <c r="M1557" s="957"/>
      <c r="N1557" s="957"/>
      <c r="O1557" s="957"/>
      <c r="P1557" s="957"/>
      <c r="Q1557" s="957"/>
      <c r="R1557" s="957"/>
      <c r="S1557" s="957"/>
      <c r="T1557" s="957"/>
    </row>
    <row r="1558" spans="2:20" x14ac:dyDescent="0.35">
      <c r="B1558" s="957"/>
      <c r="C1558" s="957"/>
      <c r="D1558" s="957"/>
      <c r="E1558" s="957"/>
      <c r="F1558" s="957"/>
      <c r="G1558" s="957"/>
      <c r="H1558" s="957"/>
      <c r="I1558" s="957"/>
      <c r="J1558" s="957"/>
      <c r="K1558" s="957"/>
      <c r="L1558" s="957"/>
      <c r="M1558" s="957"/>
      <c r="N1558" s="957"/>
      <c r="O1558" s="957"/>
      <c r="P1558" s="957"/>
      <c r="Q1558" s="957"/>
      <c r="R1558" s="957"/>
      <c r="S1558" s="957"/>
      <c r="T1558" s="957"/>
    </row>
    <row r="1559" spans="2:20" x14ac:dyDescent="0.35">
      <c r="B1559" s="957"/>
      <c r="C1559" s="957"/>
      <c r="D1559" s="957"/>
      <c r="E1559" s="957"/>
      <c r="F1559" s="957"/>
      <c r="G1559" s="957"/>
      <c r="H1559" s="957"/>
      <c r="I1559" s="957"/>
      <c r="J1559" s="957"/>
      <c r="K1559" s="957"/>
      <c r="L1559" s="957"/>
      <c r="M1559" s="957"/>
      <c r="N1559" s="957"/>
      <c r="O1559" s="957"/>
      <c r="P1559" s="957"/>
      <c r="Q1559" s="957"/>
      <c r="R1559" s="957"/>
      <c r="S1559" s="957"/>
      <c r="T1559" s="957"/>
    </row>
    <row r="1560" spans="2:20" x14ac:dyDescent="0.35">
      <c r="B1560" s="957"/>
      <c r="C1560" s="957"/>
      <c r="D1560" s="957"/>
      <c r="E1560" s="957"/>
      <c r="F1560" s="957"/>
      <c r="G1560" s="957"/>
      <c r="H1560" s="957"/>
      <c r="I1560" s="957"/>
      <c r="J1560" s="957"/>
      <c r="K1560" s="957"/>
      <c r="L1560" s="957"/>
      <c r="M1560" s="957"/>
      <c r="N1560" s="957"/>
      <c r="O1560" s="957"/>
      <c r="P1560" s="957"/>
      <c r="Q1560" s="957"/>
      <c r="R1560" s="957"/>
      <c r="S1560" s="957"/>
      <c r="T1560" s="957"/>
    </row>
    <row r="1561" spans="2:20" x14ac:dyDescent="0.35">
      <c r="B1561" s="957"/>
      <c r="C1561" s="957"/>
      <c r="D1561" s="957"/>
      <c r="E1561" s="957"/>
      <c r="F1561" s="957"/>
      <c r="G1561" s="957"/>
      <c r="H1561" s="957"/>
      <c r="I1561" s="957"/>
      <c r="J1561" s="957"/>
      <c r="K1561" s="957"/>
      <c r="L1561" s="957"/>
      <c r="M1561" s="957"/>
      <c r="N1561" s="957"/>
      <c r="O1561" s="957"/>
      <c r="P1561" s="957"/>
      <c r="Q1561" s="957"/>
      <c r="R1561" s="957"/>
      <c r="S1561" s="957"/>
      <c r="T1561" s="957"/>
    </row>
    <row r="1562" spans="2:20" x14ac:dyDescent="0.35">
      <c r="B1562" s="957"/>
      <c r="C1562" s="957"/>
      <c r="D1562" s="957"/>
      <c r="E1562" s="957"/>
      <c r="F1562" s="957"/>
      <c r="G1562" s="957"/>
      <c r="H1562" s="957"/>
      <c r="I1562" s="957"/>
      <c r="J1562" s="957"/>
      <c r="K1562" s="957"/>
      <c r="L1562" s="957"/>
      <c r="M1562" s="957"/>
      <c r="N1562" s="957"/>
      <c r="O1562" s="957"/>
      <c r="P1562" s="957"/>
      <c r="Q1562" s="957"/>
      <c r="R1562" s="957"/>
      <c r="S1562" s="957"/>
      <c r="T1562" s="957"/>
    </row>
    <row r="1563" spans="2:20" x14ac:dyDescent="0.35">
      <c r="B1563" s="957"/>
      <c r="C1563" s="957"/>
      <c r="D1563" s="957"/>
      <c r="E1563" s="957"/>
      <c r="F1563" s="957"/>
      <c r="G1563" s="957"/>
      <c r="H1563" s="957"/>
      <c r="I1563" s="957"/>
      <c r="J1563" s="957"/>
      <c r="K1563" s="957"/>
      <c r="L1563" s="957"/>
      <c r="M1563" s="957"/>
      <c r="N1563" s="957"/>
      <c r="O1563" s="957"/>
      <c r="P1563" s="957"/>
      <c r="Q1563" s="957"/>
      <c r="R1563" s="957"/>
      <c r="S1563" s="957"/>
      <c r="T1563" s="957"/>
    </row>
    <row r="1564" spans="2:20" x14ac:dyDescent="0.35">
      <c r="B1564" s="957"/>
      <c r="C1564" s="957"/>
      <c r="D1564" s="957"/>
      <c r="E1564" s="957"/>
      <c r="F1564" s="957"/>
      <c r="G1564" s="957"/>
      <c r="H1564" s="957"/>
      <c r="I1564" s="957"/>
      <c r="J1564" s="957"/>
      <c r="K1564" s="957"/>
      <c r="L1564" s="957"/>
      <c r="M1564" s="957"/>
      <c r="N1564" s="957"/>
      <c r="O1564" s="957"/>
      <c r="P1564" s="957"/>
      <c r="Q1564" s="957"/>
      <c r="R1564" s="957"/>
      <c r="S1564" s="957"/>
      <c r="T1564" s="957"/>
    </row>
    <row r="1565" spans="2:20" x14ac:dyDescent="0.35">
      <c r="B1565" s="957"/>
      <c r="C1565" s="957"/>
      <c r="D1565" s="957"/>
      <c r="E1565" s="957"/>
      <c r="F1565" s="957"/>
      <c r="G1565" s="957"/>
      <c r="H1565" s="957"/>
      <c r="I1565" s="957"/>
      <c r="J1565" s="957"/>
      <c r="K1565" s="957"/>
      <c r="L1565" s="957"/>
      <c r="M1565" s="957"/>
      <c r="N1565" s="957"/>
      <c r="O1565" s="957"/>
      <c r="P1565" s="957"/>
      <c r="Q1565" s="957"/>
      <c r="R1565" s="957"/>
      <c r="S1565" s="957"/>
      <c r="T1565" s="957"/>
    </row>
    <row r="1566" spans="2:20" x14ac:dyDescent="0.35">
      <c r="B1566" s="957"/>
      <c r="C1566" s="957"/>
      <c r="D1566" s="957"/>
      <c r="E1566" s="957"/>
      <c r="F1566" s="957"/>
      <c r="G1566" s="957"/>
      <c r="H1566" s="957"/>
      <c r="I1566" s="957"/>
      <c r="J1566" s="957"/>
      <c r="K1566" s="957"/>
      <c r="L1566" s="957"/>
      <c r="M1566" s="957"/>
      <c r="N1566" s="957"/>
      <c r="O1566" s="957"/>
      <c r="P1566" s="957"/>
      <c r="Q1566" s="957"/>
      <c r="R1566" s="957"/>
      <c r="S1566" s="957"/>
      <c r="T1566" s="957"/>
    </row>
    <row r="1567" spans="2:20" x14ac:dyDescent="0.35">
      <c r="B1567" s="957"/>
      <c r="C1567" s="957"/>
      <c r="D1567" s="957"/>
      <c r="E1567" s="957"/>
      <c r="F1567" s="957"/>
      <c r="G1567" s="957"/>
      <c r="H1567" s="957"/>
      <c r="I1567" s="957"/>
      <c r="J1567" s="957"/>
      <c r="K1567" s="957"/>
      <c r="L1567" s="957"/>
      <c r="M1567" s="957"/>
      <c r="N1567" s="957"/>
      <c r="O1567" s="957"/>
      <c r="P1567" s="957"/>
      <c r="Q1567" s="957"/>
      <c r="R1567" s="957"/>
      <c r="S1567" s="957"/>
      <c r="T1567" s="957"/>
    </row>
    <row r="1568" spans="2:20" x14ac:dyDescent="0.35">
      <c r="B1568" s="957"/>
      <c r="C1568" s="957"/>
      <c r="D1568" s="957"/>
      <c r="E1568" s="957"/>
      <c r="F1568" s="957"/>
      <c r="G1568" s="957"/>
      <c r="H1568" s="957"/>
      <c r="I1568" s="957"/>
      <c r="J1568" s="957"/>
      <c r="K1568" s="957"/>
      <c r="L1568" s="957"/>
      <c r="M1568" s="957"/>
      <c r="N1568" s="957"/>
      <c r="O1568" s="957"/>
      <c r="P1568" s="957"/>
      <c r="Q1568" s="957"/>
      <c r="R1568" s="957"/>
      <c r="S1568" s="957"/>
      <c r="T1568" s="957"/>
    </row>
    <row r="1569" spans="2:20" x14ac:dyDescent="0.35">
      <c r="B1569" s="957"/>
      <c r="C1569" s="957"/>
      <c r="D1569" s="957"/>
      <c r="E1569" s="957"/>
      <c r="F1569" s="957"/>
      <c r="G1569" s="957"/>
      <c r="H1569" s="957"/>
      <c r="I1569" s="957"/>
      <c r="J1569" s="957"/>
      <c r="K1569" s="957"/>
      <c r="L1569" s="957"/>
      <c r="M1569" s="957"/>
      <c r="N1569" s="957"/>
      <c r="O1569" s="957"/>
      <c r="P1569" s="957"/>
      <c r="Q1569" s="957"/>
      <c r="R1569" s="957"/>
      <c r="S1569" s="957"/>
      <c r="T1569" s="957"/>
    </row>
    <row r="1570" spans="2:20" x14ac:dyDescent="0.35">
      <c r="B1570" s="957"/>
      <c r="C1570" s="957"/>
      <c r="D1570" s="957"/>
      <c r="E1570" s="957"/>
      <c r="F1570" s="957"/>
      <c r="G1570" s="957"/>
      <c r="H1570" s="957"/>
      <c r="I1570" s="957"/>
      <c r="J1570" s="957"/>
      <c r="K1570" s="957"/>
      <c r="L1570" s="957"/>
      <c r="M1570" s="957"/>
      <c r="N1570" s="957"/>
      <c r="O1570" s="957"/>
      <c r="P1570" s="957"/>
      <c r="Q1570" s="957"/>
      <c r="R1570" s="957"/>
      <c r="S1570" s="957"/>
      <c r="T1570" s="957"/>
    </row>
    <row r="1571" spans="2:20" x14ac:dyDescent="0.35">
      <c r="B1571" s="957"/>
      <c r="C1571" s="957"/>
      <c r="D1571" s="957"/>
      <c r="E1571" s="957"/>
      <c r="F1571" s="957"/>
      <c r="G1571" s="957"/>
      <c r="H1571" s="957"/>
      <c r="I1571" s="957"/>
      <c r="J1571" s="957"/>
      <c r="K1571" s="957"/>
      <c r="L1571" s="957"/>
      <c r="M1571" s="957"/>
      <c r="N1571" s="957"/>
      <c r="O1571" s="957"/>
      <c r="P1571" s="957"/>
      <c r="Q1571" s="957"/>
      <c r="R1571" s="957"/>
      <c r="S1571" s="957"/>
      <c r="T1571" s="957"/>
    </row>
    <row r="1572" spans="2:20" x14ac:dyDescent="0.35">
      <c r="B1572" s="957"/>
      <c r="C1572" s="957"/>
      <c r="D1572" s="957"/>
      <c r="E1572" s="957"/>
      <c r="F1572" s="957"/>
      <c r="G1572" s="957"/>
      <c r="H1572" s="957"/>
      <c r="I1572" s="957"/>
      <c r="J1572" s="957"/>
      <c r="K1572" s="957"/>
      <c r="L1572" s="957"/>
      <c r="M1572" s="957"/>
      <c r="N1572" s="957"/>
      <c r="O1572" s="957"/>
      <c r="P1572" s="957"/>
      <c r="Q1572" s="957"/>
      <c r="R1572" s="957"/>
      <c r="S1572" s="957"/>
      <c r="T1572" s="957"/>
    </row>
    <row r="1573" spans="2:20" x14ac:dyDescent="0.35">
      <c r="B1573" s="957"/>
      <c r="C1573" s="957"/>
      <c r="D1573" s="957"/>
      <c r="E1573" s="957"/>
      <c r="F1573" s="957"/>
      <c r="G1573" s="957"/>
      <c r="H1573" s="957"/>
      <c r="I1573" s="957"/>
      <c r="J1573" s="957"/>
      <c r="K1573" s="957"/>
      <c r="L1573" s="957"/>
      <c r="M1573" s="957"/>
      <c r="N1573" s="957"/>
      <c r="O1573" s="957"/>
      <c r="P1573" s="957"/>
      <c r="Q1573" s="957"/>
      <c r="R1573" s="957"/>
      <c r="S1573" s="957"/>
      <c r="T1573" s="957"/>
    </row>
    <row r="1574" spans="2:20" x14ac:dyDescent="0.35">
      <c r="B1574" s="957"/>
      <c r="C1574" s="957"/>
      <c r="D1574" s="957"/>
      <c r="E1574" s="957"/>
      <c r="F1574" s="957"/>
      <c r="G1574" s="957"/>
      <c r="H1574" s="957"/>
      <c r="I1574" s="957"/>
      <c r="J1574" s="957"/>
      <c r="K1574" s="957"/>
      <c r="L1574" s="957"/>
      <c r="M1574" s="957"/>
      <c r="N1574" s="957"/>
      <c r="O1574" s="957"/>
      <c r="P1574" s="957"/>
      <c r="Q1574" s="957"/>
      <c r="R1574" s="957"/>
      <c r="S1574" s="957"/>
      <c r="T1574" s="957"/>
    </row>
    <row r="1575" spans="2:20" x14ac:dyDescent="0.35">
      <c r="B1575" s="957"/>
      <c r="C1575" s="957"/>
      <c r="D1575" s="957"/>
      <c r="E1575" s="957"/>
      <c r="F1575" s="957"/>
      <c r="G1575" s="957"/>
      <c r="H1575" s="957"/>
      <c r="I1575" s="957"/>
      <c r="J1575" s="957"/>
      <c r="K1575" s="957"/>
      <c r="L1575" s="957"/>
      <c r="M1575" s="957"/>
      <c r="N1575" s="957"/>
      <c r="O1575" s="957"/>
      <c r="P1575" s="957"/>
      <c r="Q1575" s="957"/>
      <c r="R1575" s="957"/>
      <c r="S1575" s="957"/>
      <c r="T1575" s="957"/>
    </row>
    <row r="1576" spans="2:20" x14ac:dyDescent="0.35">
      <c r="B1576" s="957"/>
      <c r="C1576" s="957"/>
      <c r="D1576" s="957"/>
      <c r="E1576" s="957"/>
      <c r="F1576" s="957"/>
      <c r="G1576" s="957"/>
      <c r="H1576" s="957"/>
      <c r="I1576" s="957"/>
      <c r="J1576" s="957"/>
      <c r="K1576" s="957"/>
      <c r="L1576" s="957"/>
      <c r="M1576" s="957"/>
      <c r="N1576" s="957"/>
      <c r="O1576" s="957"/>
      <c r="P1576" s="957"/>
      <c r="Q1576" s="957"/>
      <c r="R1576" s="957"/>
      <c r="S1576" s="957"/>
      <c r="T1576" s="957"/>
    </row>
    <row r="1577" spans="2:20" x14ac:dyDescent="0.35">
      <c r="B1577" s="957"/>
      <c r="C1577" s="957"/>
      <c r="D1577" s="957"/>
      <c r="E1577" s="957"/>
      <c r="F1577" s="957"/>
      <c r="G1577" s="957"/>
      <c r="H1577" s="957"/>
      <c r="I1577" s="957"/>
      <c r="J1577" s="957"/>
      <c r="K1577" s="957"/>
      <c r="L1577" s="957"/>
      <c r="M1577" s="957"/>
      <c r="N1577" s="957"/>
      <c r="O1577" s="957"/>
      <c r="P1577" s="957"/>
      <c r="Q1577" s="957"/>
      <c r="R1577" s="957"/>
      <c r="S1577" s="957"/>
      <c r="T1577" s="957"/>
    </row>
    <row r="1578" spans="2:20" x14ac:dyDescent="0.35">
      <c r="B1578" s="957"/>
      <c r="C1578" s="957"/>
      <c r="D1578" s="957"/>
      <c r="E1578" s="957"/>
      <c r="F1578" s="957"/>
      <c r="G1578" s="957"/>
      <c r="H1578" s="957"/>
      <c r="I1578" s="957"/>
      <c r="J1578" s="957"/>
      <c r="K1578" s="957"/>
      <c r="L1578" s="957"/>
      <c r="M1578" s="957"/>
      <c r="N1578" s="957"/>
      <c r="O1578" s="957"/>
      <c r="P1578" s="957"/>
      <c r="Q1578" s="957"/>
      <c r="R1578" s="957"/>
      <c r="S1578" s="957"/>
      <c r="T1578" s="957"/>
    </row>
    <row r="1579" spans="2:20" x14ac:dyDescent="0.35">
      <c r="B1579" s="957"/>
      <c r="C1579" s="957"/>
      <c r="D1579" s="957"/>
      <c r="E1579" s="957"/>
      <c r="F1579" s="957"/>
      <c r="G1579" s="957"/>
      <c r="H1579" s="957"/>
      <c r="I1579" s="957"/>
      <c r="J1579" s="957"/>
      <c r="K1579" s="957"/>
      <c r="L1579" s="957"/>
      <c r="M1579" s="957"/>
      <c r="N1579" s="957"/>
      <c r="O1579" s="957"/>
      <c r="P1579" s="957"/>
      <c r="Q1579" s="957"/>
      <c r="R1579" s="957"/>
      <c r="S1579" s="957"/>
      <c r="T1579" s="957"/>
    </row>
    <row r="1580" spans="2:20" x14ac:dyDescent="0.35">
      <c r="B1580" s="957"/>
      <c r="C1580" s="957"/>
      <c r="D1580" s="957"/>
      <c r="E1580" s="957"/>
      <c r="F1580" s="957"/>
      <c r="G1580" s="957"/>
      <c r="H1580" s="957"/>
      <c r="I1580" s="957"/>
      <c r="J1580" s="957"/>
      <c r="K1580" s="957"/>
      <c r="L1580" s="957"/>
      <c r="M1580" s="957"/>
      <c r="N1580" s="957"/>
      <c r="O1580" s="957"/>
      <c r="P1580" s="957"/>
      <c r="Q1580" s="957"/>
      <c r="R1580" s="957"/>
      <c r="S1580" s="957"/>
      <c r="T1580" s="957"/>
    </row>
    <row r="1581" spans="2:20" x14ac:dyDescent="0.35">
      <c r="B1581" s="957"/>
      <c r="C1581" s="957"/>
      <c r="D1581" s="957"/>
      <c r="E1581" s="957"/>
      <c r="F1581" s="957"/>
      <c r="G1581" s="957"/>
      <c r="H1581" s="957"/>
      <c r="I1581" s="957"/>
      <c r="J1581" s="957"/>
      <c r="K1581" s="957"/>
      <c r="L1581" s="957"/>
      <c r="M1581" s="957"/>
      <c r="N1581" s="957"/>
      <c r="O1581" s="957"/>
      <c r="P1581" s="957"/>
      <c r="Q1581" s="957"/>
      <c r="R1581" s="957"/>
      <c r="S1581" s="957"/>
      <c r="T1581" s="957"/>
    </row>
    <row r="1582" spans="2:20" x14ac:dyDescent="0.35">
      <c r="B1582" s="957"/>
      <c r="C1582" s="957"/>
      <c r="D1582" s="957"/>
      <c r="E1582" s="957"/>
      <c r="F1582" s="957"/>
      <c r="G1582" s="957"/>
      <c r="H1582" s="957"/>
      <c r="I1582" s="957"/>
      <c r="J1582" s="957"/>
      <c r="K1582" s="957"/>
      <c r="L1582" s="957"/>
      <c r="M1582" s="957"/>
      <c r="N1582" s="957"/>
      <c r="O1582" s="957"/>
      <c r="P1582" s="957"/>
      <c r="Q1582" s="957"/>
      <c r="R1582" s="957"/>
      <c r="S1582" s="957"/>
      <c r="T1582" s="957"/>
    </row>
    <row r="1583" spans="2:20" x14ac:dyDescent="0.35">
      <c r="B1583" s="957"/>
      <c r="C1583" s="957"/>
      <c r="D1583" s="957"/>
      <c r="E1583" s="957"/>
      <c r="F1583" s="957"/>
      <c r="G1583" s="957"/>
      <c r="H1583" s="957"/>
      <c r="I1583" s="957"/>
      <c r="J1583" s="957"/>
      <c r="K1583" s="957"/>
      <c r="L1583" s="957"/>
      <c r="M1583" s="957"/>
      <c r="N1583" s="957"/>
      <c r="O1583" s="957"/>
      <c r="P1583" s="957"/>
      <c r="Q1583" s="957"/>
      <c r="R1583" s="957"/>
      <c r="S1583" s="957"/>
      <c r="T1583" s="957"/>
    </row>
    <row r="1584" spans="2:20" x14ac:dyDescent="0.35">
      <c r="B1584" s="957"/>
      <c r="C1584" s="957"/>
      <c r="D1584" s="957"/>
      <c r="E1584" s="957"/>
      <c r="F1584" s="957"/>
      <c r="G1584" s="957"/>
      <c r="H1584" s="957"/>
      <c r="I1584" s="957"/>
      <c r="J1584" s="957"/>
      <c r="K1584" s="957"/>
      <c r="L1584" s="957"/>
      <c r="M1584" s="957"/>
      <c r="N1584" s="957"/>
      <c r="O1584" s="957"/>
      <c r="P1584" s="957"/>
      <c r="Q1584" s="957"/>
      <c r="R1584" s="957"/>
      <c r="S1584" s="957"/>
      <c r="T1584" s="957"/>
    </row>
    <row r="1585" spans="2:20" x14ac:dyDescent="0.35">
      <c r="B1585" s="957"/>
      <c r="C1585" s="957"/>
      <c r="D1585" s="957"/>
      <c r="E1585" s="957"/>
      <c r="F1585" s="957"/>
      <c r="G1585" s="957"/>
      <c r="H1585" s="957"/>
      <c r="I1585" s="957"/>
      <c r="J1585" s="957"/>
      <c r="K1585" s="957"/>
      <c r="L1585" s="957"/>
      <c r="M1585" s="957"/>
      <c r="N1585" s="957"/>
      <c r="O1585" s="957"/>
      <c r="P1585" s="957"/>
      <c r="Q1585" s="957"/>
      <c r="R1585" s="957"/>
      <c r="S1585" s="957"/>
      <c r="T1585" s="957"/>
    </row>
    <row r="1586" spans="2:20" x14ac:dyDescent="0.35">
      <c r="B1586" s="957"/>
      <c r="C1586" s="957"/>
      <c r="D1586" s="957"/>
      <c r="E1586" s="957"/>
      <c r="F1586" s="957"/>
      <c r="G1586" s="957"/>
      <c r="H1586" s="957"/>
      <c r="I1586" s="957"/>
      <c r="J1586" s="957"/>
      <c r="K1586" s="957"/>
      <c r="L1586" s="957"/>
      <c r="M1586" s="957"/>
      <c r="N1586" s="957"/>
      <c r="O1586" s="957"/>
      <c r="P1586" s="957"/>
      <c r="Q1586" s="957"/>
      <c r="R1586" s="957"/>
      <c r="S1586" s="957"/>
      <c r="T1586" s="957"/>
    </row>
    <row r="1587" spans="2:20" x14ac:dyDescent="0.35">
      <c r="B1587" s="957"/>
      <c r="C1587" s="957"/>
      <c r="D1587" s="957"/>
      <c r="E1587" s="957"/>
      <c r="F1587" s="957"/>
      <c r="G1587" s="957"/>
      <c r="H1587" s="957"/>
      <c r="I1587" s="957"/>
      <c r="J1587" s="957"/>
      <c r="K1587" s="957"/>
      <c r="L1587" s="957"/>
      <c r="M1587" s="957"/>
      <c r="N1587" s="957"/>
      <c r="O1587" s="957"/>
      <c r="P1587" s="957"/>
      <c r="Q1587" s="957"/>
      <c r="R1587" s="957"/>
      <c r="S1587" s="957"/>
      <c r="T1587" s="957"/>
    </row>
    <row r="1588" spans="2:20" x14ac:dyDescent="0.35">
      <c r="B1588" s="957"/>
      <c r="C1588" s="957"/>
      <c r="D1588" s="957"/>
      <c r="E1588" s="957"/>
      <c r="F1588" s="957"/>
      <c r="G1588" s="957"/>
      <c r="H1588" s="957"/>
      <c r="I1588" s="957"/>
      <c r="J1588" s="957"/>
      <c r="K1588" s="957"/>
      <c r="L1588" s="957"/>
      <c r="M1588" s="957"/>
      <c r="N1588" s="957"/>
      <c r="O1588" s="957"/>
      <c r="P1588" s="957"/>
      <c r="Q1588" s="957"/>
      <c r="R1588" s="957"/>
      <c r="S1588" s="957"/>
      <c r="T1588" s="957"/>
    </row>
    <row r="1589" spans="2:20" x14ac:dyDescent="0.35">
      <c r="B1589" s="957"/>
      <c r="C1589" s="957"/>
      <c r="D1589" s="957"/>
      <c r="E1589" s="957"/>
      <c r="F1589" s="957"/>
      <c r="G1589" s="957"/>
      <c r="H1589" s="957"/>
      <c r="I1589" s="957"/>
      <c r="J1589" s="957"/>
      <c r="K1589" s="957"/>
      <c r="L1589" s="957"/>
      <c r="M1589" s="957"/>
      <c r="N1589" s="957"/>
      <c r="O1589" s="957"/>
      <c r="P1589" s="957"/>
      <c r="Q1589" s="957"/>
      <c r="R1589" s="957"/>
      <c r="S1589" s="957"/>
      <c r="T1589" s="957"/>
    </row>
    <row r="1590" spans="2:20" x14ac:dyDescent="0.35">
      <c r="B1590" s="957"/>
      <c r="C1590" s="957"/>
      <c r="D1590" s="957"/>
      <c r="E1590" s="957"/>
      <c r="F1590" s="957"/>
      <c r="G1590" s="957"/>
      <c r="H1590" s="957"/>
      <c r="I1590" s="957"/>
      <c r="J1590" s="957"/>
      <c r="K1590" s="957"/>
      <c r="L1590" s="957"/>
      <c r="M1590" s="957"/>
      <c r="N1590" s="957"/>
      <c r="O1590" s="957"/>
      <c r="P1590" s="957"/>
      <c r="Q1590" s="957"/>
      <c r="R1590" s="957"/>
      <c r="S1590" s="957"/>
      <c r="T1590" s="957"/>
    </row>
    <row r="1591" spans="2:20" x14ac:dyDescent="0.35">
      <c r="B1591" s="957"/>
      <c r="C1591" s="957"/>
      <c r="D1591" s="957"/>
      <c r="E1591" s="957"/>
      <c r="F1591" s="957"/>
      <c r="G1591" s="957"/>
      <c r="H1591" s="957"/>
      <c r="I1591" s="957"/>
      <c r="J1591" s="957"/>
      <c r="K1591" s="957"/>
      <c r="L1591" s="957"/>
      <c r="M1591" s="957"/>
      <c r="N1591" s="957"/>
      <c r="O1591" s="957"/>
      <c r="P1591" s="957"/>
      <c r="Q1591" s="957"/>
      <c r="R1591" s="957"/>
      <c r="S1591" s="957"/>
      <c r="T1591" s="957"/>
    </row>
    <row r="1592" spans="2:20" x14ac:dyDescent="0.35">
      <c r="B1592" s="957"/>
      <c r="C1592" s="957"/>
      <c r="D1592" s="957"/>
      <c r="E1592" s="957"/>
      <c r="F1592" s="957"/>
      <c r="G1592" s="957"/>
      <c r="H1592" s="957"/>
      <c r="I1592" s="957"/>
      <c r="J1592" s="957"/>
      <c r="K1592" s="957"/>
      <c r="L1592" s="957"/>
      <c r="M1592" s="957"/>
      <c r="N1592" s="957"/>
      <c r="O1592" s="957"/>
      <c r="P1592" s="957"/>
      <c r="Q1592" s="957"/>
      <c r="R1592" s="957"/>
      <c r="S1592" s="957"/>
      <c r="T1592" s="957"/>
    </row>
    <row r="1593" spans="2:20" x14ac:dyDescent="0.35">
      <c r="B1593" s="957"/>
      <c r="C1593" s="957"/>
      <c r="D1593" s="957"/>
      <c r="E1593" s="957"/>
      <c r="F1593" s="957"/>
      <c r="G1593" s="957"/>
      <c r="H1593" s="957"/>
      <c r="I1593" s="957"/>
      <c r="J1593" s="957"/>
      <c r="K1593" s="957"/>
      <c r="L1593" s="957"/>
      <c r="M1593" s="957"/>
      <c r="N1593" s="957"/>
      <c r="O1593" s="957"/>
      <c r="P1593" s="957"/>
      <c r="Q1593" s="957"/>
      <c r="R1593" s="957"/>
      <c r="S1593" s="957"/>
      <c r="T1593" s="957"/>
    </row>
    <row r="1594" spans="2:20" x14ac:dyDescent="0.35">
      <c r="B1594" s="957"/>
      <c r="C1594" s="957"/>
      <c r="D1594" s="957"/>
      <c r="E1594" s="957"/>
      <c r="F1594" s="957"/>
      <c r="G1594" s="957"/>
      <c r="H1594" s="957"/>
      <c r="I1594" s="957"/>
      <c r="J1594" s="957"/>
      <c r="K1594" s="957"/>
      <c r="L1594" s="957"/>
      <c r="M1594" s="957"/>
      <c r="N1594" s="957"/>
      <c r="O1594" s="957"/>
      <c r="P1594" s="957"/>
      <c r="Q1594" s="957"/>
      <c r="R1594" s="957"/>
      <c r="S1594" s="957"/>
      <c r="T1594" s="957"/>
    </row>
    <row r="1595" spans="2:20" x14ac:dyDescent="0.35">
      <c r="B1595" s="957"/>
      <c r="C1595" s="957"/>
      <c r="D1595" s="957"/>
      <c r="E1595" s="957"/>
      <c r="F1595" s="957"/>
      <c r="G1595" s="957"/>
      <c r="H1595" s="957"/>
      <c r="I1595" s="957"/>
      <c r="J1595" s="957"/>
      <c r="K1595" s="957"/>
      <c r="L1595" s="957"/>
      <c r="M1595" s="957"/>
      <c r="N1595" s="957"/>
      <c r="O1595" s="957"/>
      <c r="P1595" s="957"/>
      <c r="Q1595" s="957"/>
      <c r="R1595" s="957"/>
      <c r="S1595" s="957"/>
      <c r="T1595" s="957"/>
    </row>
    <row r="1596" spans="2:20" x14ac:dyDescent="0.35">
      <c r="B1596" s="957"/>
      <c r="C1596" s="957"/>
      <c r="D1596" s="957"/>
      <c r="E1596" s="957"/>
      <c r="F1596" s="957"/>
      <c r="G1596" s="957"/>
      <c r="H1596" s="957"/>
      <c r="I1596" s="957"/>
      <c r="J1596" s="957"/>
      <c r="K1596" s="957"/>
      <c r="L1596" s="957"/>
      <c r="M1596" s="957"/>
      <c r="N1596" s="957"/>
      <c r="O1596" s="957"/>
      <c r="P1596" s="957"/>
      <c r="Q1596" s="957"/>
      <c r="R1596" s="957"/>
      <c r="S1596" s="957"/>
      <c r="T1596" s="957"/>
    </row>
    <row r="1597" spans="2:20" x14ac:dyDescent="0.35">
      <c r="B1597" s="957"/>
      <c r="C1597" s="957"/>
      <c r="D1597" s="957"/>
      <c r="E1597" s="957"/>
      <c r="F1597" s="957"/>
      <c r="G1597" s="957"/>
      <c r="H1597" s="957"/>
      <c r="I1597" s="957"/>
      <c r="J1597" s="957"/>
      <c r="K1597" s="957"/>
      <c r="L1597" s="957"/>
      <c r="M1597" s="957"/>
      <c r="N1597" s="957"/>
      <c r="O1597" s="957"/>
      <c r="P1597" s="957"/>
      <c r="Q1597" s="957"/>
      <c r="R1597" s="957"/>
      <c r="S1597" s="957"/>
      <c r="T1597" s="957"/>
    </row>
    <row r="1598" spans="2:20" x14ac:dyDescent="0.35">
      <c r="B1598" s="957"/>
      <c r="C1598" s="957"/>
      <c r="D1598" s="957"/>
      <c r="E1598" s="957"/>
      <c r="F1598" s="957"/>
      <c r="G1598" s="957"/>
      <c r="H1598" s="957"/>
      <c r="I1598" s="957"/>
      <c r="J1598" s="957"/>
      <c r="K1598" s="957"/>
      <c r="L1598" s="957"/>
      <c r="M1598" s="957"/>
      <c r="N1598" s="957"/>
      <c r="O1598" s="957"/>
      <c r="P1598" s="957"/>
      <c r="Q1598" s="957"/>
      <c r="R1598" s="957"/>
      <c r="S1598" s="957"/>
      <c r="T1598" s="957"/>
    </row>
    <row r="1599" spans="2:20" x14ac:dyDescent="0.35">
      <c r="B1599" s="957"/>
      <c r="C1599" s="957"/>
      <c r="D1599" s="957"/>
      <c r="E1599" s="957"/>
      <c r="F1599" s="957"/>
      <c r="G1599" s="957"/>
      <c r="H1599" s="957"/>
      <c r="I1599" s="957"/>
      <c r="J1599" s="957"/>
      <c r="K1599" s="957"/>
      <c r="L1599" s="957"/>
      <c r="M1599" s="957"/>
      <c r="N1599" s="957"/>
      <c r="O1599" s="957"/>
      <c r="P1599" s="957"/>
      <c r="Q1599" s="957"/>
      <c r="R1599" s="957"/>
      <c r="S1599" s="957"/>
      <c r="T1599" s="957"/>
    </row>
    <row r="1600" spans="2:20" x14ac:dyDescent="0.35">
      <c r="B1600" s="957"/>
      <c r="C1600" s="957"/>
      <c r="D1600" s="957"/>
      <c r="E1600" s="957"/>
      <c r="F1600" s="957"/>
      <c r="G1600" s="957"/>
      <c r="H1600" s="957"/>
      <c r="I1600" s="957"/>
      <c r="J1600" s="957"/>
      <c r="K1600" s="957"/>
      <c r="L1600" s="957"/>
      <c r="M1600" s="957"/>
      <c r="N1600" s="957"/>
      <c r="O1600" s="957"/>
      <c r="P1600" s="957"/>
      <c r="Q1600" s="957"/>
      <c r="R1600" s="957"/>
      <c r="S1600" s="957"/>
      <c r="T1600" s="957"/>
    </row>
    <row r="1601" spans="2:20" x14ac:dyDescent="0.35">
      <c r="B1601" s="957"/>
      <c r="C1601" s="957"/>
      <c r="D1601" s="957"/>
      <c r="E1601" s="957"/>
      <c r="F1601" s="957"/>
      <c r="G1601" s="957"/>
      <c r="H1601" s="957"/>
      <c r="I1601" s="957"/>
      <c r="J1601" s="957"/>
      <c r="K1601" s="957"/>
      <c r="L1601" s="957"/>
      <c r="M1601" s="957"/>
      <c r="N1601" s="957"/>
      <c r="O1601" s="957"/>
      <c r="P1601" s="957"/>
      <c r="Q1601" s="957"/>
      <c r="R1601" s="957"/>
      <c r="S1601" s="957"/>
      <c r="T1601" s="957"/>
    </row>
    <row r="1602" spans="2:20" x14ac:dyDescent="0.35">
      <c r="B1602" s="957"/>
      <c r="C1602" s="957"/>
      <c r="D1602" s="957"/>
      <c r="E1602" s="957"/>
      <c r="F1602" s="957"/>
      <c r="G1602" s="957"/>
      <c r="H1602" s="957"/>
      <c r="I1602" s="957"/>
      <c r="J1602" s="957"/>
      <c r="K1602" s="957"/>
      <c r="L1602" s="957"/>
      <c r="M1602" s="957"/>
      <c r="N1602" s="957"/>
      <c r="O1602" s="957"/>
      <c r="P1602" s="957"/>
      <c r="Q1602" s="957"/>
      <c r="R1602" s="957"/>
      <c r="S1602" s="957"/>
      <c r="T1602" s="957"/>
    </row>
    <row r="1603" spans="2:20" x14ac:dyDescent="0.35">
      <c r="B1603" s="957"/>
      <c r="C1603" s="957"/>
      <c r="D1603" s="957"/>
      <c r="E1603" s="957"/>
      <c r="F1603" s="957"/>
      <c r="G1603" s="957"/>
      <c r="H1603" s="957"/>
      <c r="I1603" s="957"/>
      <c r="J1603" s="957"/>
      <c r="K1603" s="957"/>
      <c r="L1603" s="957"/>
      <c r="M1603" s="957"/>
      <c r="N1603" s="957"/>
      <c r="O1603" s="957"/>
      <c r="P1603" s="957"/>
      <c r="Q1603" s="957"/>
      <c r="R1603" s="957"/>
      <c r="S1603" s="957"/>
      <c r="T1603" s="957"/>
    </row>
    <row r="1604" spans="2:20" x14ac:dyDescent="0.35">
      <c r="B1604" s="957"/>
      <c r="C1604" s="957"/>
      <c r="D1604" s="957"/>
      <c r="E1604" s="957"/>
      <c r="F1604" s="957"/>
      <c r="G1604" s="957"/>
      <c r="H1604" s="957"/>
      <c r="I1604" s="957"/>
      <c r="J1604" s="957"/>
      <c r="K1604" s="957"/>
      <c r="L1604" s="957"/>
      <c r="M1604" s="957"/>
      <c r="N1604" s="957"/>
      <c r="O1604" s="957"/>
      <c r="P1604" s="957"/>
      <c r="Q1604" s="957"/>
      <c r="R1604" s="957"/>
      <c r="S1604" s="957"/>
      <c r="T1604" s="957"/>
    </row>
    <row r="1605" spans="2:20" x14ac:dyDescent="0.35">
      <c r="B1605" s="957"/>
      <c r="C1605" s="957"/>
      <c r="D1605" s="957"/>
      <c r="E1605" s="957"/>
      <c r="F1605" s="957"/>
      <c r="G1605" s="957"/>
      <c r="H1605" s="957"/>
      <c r="I1605" s="957"/>
      <c r="J1605" s="957"/>
      <c r="K1605" s="957"/>
      <c r="L1605" s="957"/>
      <c r="M1605" s="957"/>
      <c r="N1605" s="957"/>
      <c r="O1605" s="957"/>
      <c r="P1605" s="957"/>
      <c r="Q1605" s="957"/>
      <c r="R1605" s="957"/>
      <c r="S1605" s="957"/>
      <c r="T1605" s="957"/>
    </row>
    <row r="1606" spans="2:20" x14ac:dyDescent="0.35">
      <c r="B1606" s="957"/>
      <c r="C1606" s="957"/>
      <c r="D1606" s="957"/>
      <c r="E1606" s="957"/>
      <c r="F1606" s="957"/>
      <c r="G1606" s="957"/>
      <c r="H1606" s="957"/>
      <c r="I1606" s="957"/>
      <c r="J1606" s="957"/>
      <c r="K1606" s="957"/>
      <c r="L1606" s="957"/>
      <c r="M1606" s="957"/>
      <c r="N1606" s="957"/>
      <c r="O1606" s="957"/>
      <c r="P1606" s="957"/>
      <c r="Q1606" s="957"/>
      <c r="R1606" s="957"/>
      <c r="S1606" s="957"/>
      <c r="T1606" s="957"/>
    </row>
    <row r="1607" spans="2:20" x14ac:dyDescent="0.35">
      <c r="B1607" s="957"/>
      <c r="C1607" s="957"/>
      <c r="D1607" s="957"/>
      <c r="E1607" s="957"/>
      <c r="F1607" s="957"/>
      <c r="G1607" s="957"/>
      <c r="H1607" s="957"/>
      <c r="I1607" s="957"/>
      <c r="J1607" s="957"/>
      <c r="K1607" s="957"/>
      <c r="L1607" s="957"/>
      <c r="M1607" s="957"/>
      <c r="N1607" s="957"/>
      <c r="O1607" s="957"/>
      <c r="P1607" s="957"/>
      <c r="Q1607" s="957"/>
      <c r="R1607" s="957"/>
      <c r="S1607" s="957"/>
      <c r="T1607" s="957"/>
    </row>
    <row r="1608" spans="2:20" x14ac:dyDescent="0.35">
      <c r="B1608" s="957"/>
      <c r="C1608" s="957"/>
      <c r="D1608" s="957"/>
      <c r="E1608" s="957"/>
      <c r="F1608" s="957"/>
      <c r="G1608" s="957"/>
      <c r="H1608" s="957"/>
      <c r="I1608" s="957"/>
      <c r="J1608" s="957"/>
      <c r="K1608" s="957"/>
      <c r="L1608" s="957"/>
      <c r="M1608" s="957"/>
      <c r="N1608" s="957"/>
      <c r="O1608" s="957"/>
      <c r="P1608" s="957"/>
      <c r="Q1608" s="957"/>
      <c r="R1608" s="957"/>
      <c r="S1608" s="957"/>
      <c r="T1608" s="957"/>
    </row>
    <row r="1609" spans="2:20" x14ac:dyDescent="0.35">
      <c r="B1609" s="957"/>
      <c r="C1609" s="957"/>
      <c r="D1609" s="957"/>
      <c r="E1609" s="957"/>
      <c r="F1609" s="957"/>
      <c r="G1609" s="957"/>
      <c r="H1609" s="957"/>
      <c r="I1609" s="957"/>
      <c r="J1609" s="957"/>
      <c r="K1609" s="957"/>
      <c r="L1609" s="957"/>
      <c r="M1609" s="957"/>
      <c r="N1609" s="957"/>
      <c r="O1609" s="957"/>
      <c r="P1609" s="957"/>
      <c r="Q1609" s="957"/>
      <c r="R1609" s="957"/>
      <c r="S1609" s="957"/>
      <c r="T1609" s="957"/>
    </row>
    <row r="1610" spans="2:20" x14ac:dyDescent="0.35">
      <c r="B1610" s="957"/>
      <c r="C1610" s="957"/>
      <c r="D1610" s="957"/>
      <c r="E1610" s="957"/>
      <c r="F1610" s="957"/>
      <c r="G1610" s="957"/>
      <c r="H1610" s="957"/>
      <c r="I1610" s="957"/>
      <c r="J1610" s="957"/>
      <c r="K1610" s="957"/>
      <c r="L1610" s="957"/>
      <c r="M1610" s="957"/>
      <c r="N1610" s="957"/>
      <c r="O1610" s="957"/>
      <c r="P1610" s="957"/>
      <c r="Q1610" s="957"/>
      <c r="R1610" s="957"/>
      <c r="S1610" s="957"/>
      <c r="T1610" s="957"/>
    </row>
    <row r="1611" spans="2:20" x14ac:dyDescent="0.35">
      <c r="B1611" s="957"/>
      <c r="C1611" s="957"/>
      <c r="D1611" s="957"/>
      <c r="E1611" s="957"/>
      <c r="F1611" s="957"/>
      <c r="G1611" s="957"/>
      <c r="H1611" s="957"/>
      <c r="I1611" s="957"/>
      <c r="J1611" s="957"/>
      <c r="K1611" s="957"/>
      <c r="L1611" s="957"/>
      <c r="M1611" s="957"/>
      <c r="N1611" s="957"/>
      <c r="O1611" s="957"/>
      <c r="P1611" s="957"/>
      <c r="Q1611" s="957"/>
      <c r="R1611" s="957"/>
      <c r="S1611" s="957"/>
      <c r="T1611" s="957"/>
    </row>
    <row r="1612" spans="2:20" x14ac:dyDescent="0.35">
      <c r="B1612" s="957"/>
      <c r="C1612" s="957"/>
      <c r="D1612" s="957"/>
      <c r="E1612" s="957"/>
      <c r="F1612" s="957"/>
      <c r="G1612" s="957"/>
      <c r="H1612" s="957"/>
      <c r="I1612" s="957"/>
      <c r="J1612" s="957"/>
      <c r="K1612" s="957"/>
      <c r="L1612" s="957"/>
      <c r="M1612" s="957"/>
      <c r="N1612" s="957"/>
      <c r="O1612" s="957"/>
      <c r="P1612" s="957"/>
      <c r="Q1612" s="957"/>
      <c r="R1612" s="957"/>
      <c r="S1612" s="957"/>
      <c r="T1612" s="957"/>
    </row>
    <row r="1613" spans="2:20" x14ac:dyDescent="0.35">
      <c r="B1613" s="957"/>
      <c r="C1613" s="957"/>
      <c r="D1613" s="957"/>
      <c r="E1613" s="957"/>
      <c r="F1613" s="957"/>
      <c r="G1613" s="957"/>
      <c r="H1613" s="957"/>
      <c r="I1613" s="957"/>
      <c r="J1613" s="957"/>
      <c r="K1613" s="957"/>
      <c r="L1613" s="957"/>
      <c r="M1613" s="957"/>
      <c r="N1613" s="957"/>
      <c r="O1613" s="957"/>
      <c r="P1613" s="957"/>
      <c r="Q1613" s="957"/>
      <c r="R1613" s="957"/>
      <c r="S1613" s="957"/>
      <c r="T1613" s="957"/>
    </row>
    <row r="1614" spans="2:20" x14ac:dyDescent="0.35">
      <c r="B1614" s="957"/>
      <c r="C1614" s="957"/>
      <c r="D1614" s="957"/>
      <c r="E1614" s="957"/>
      <c r="F1614" s="957"/>
      <c r="G1614" s="957"/>
      <c r="H1614" s="957"/>
      <c r="I1614" s="957"/>
      <c r="J1614" s="957"/>
      <c r="K1614" s="957"/>
      <c r="L1614" s="957"/>
      <c r="M1614" s="957"/>
      <c r="N1614" s="957"/>
      <c r="O1614" s="957"/>
      <c r="P1614" s="957"/>
      <c r="Q1614" s="957"/>
      <c r="R1614" s="957"/>
      <c r="S1614" s="957"/>
      <c r="T1614" s="957"/>
    </row>
    <row r="1615" spans="2:20" x14ac:dyDescent="0.35">
      <c r="B1615" s="957"/>
      <c r="C1615" s="957"/>
      <c r="D1615" s="957"/>
      <c r="E1615" s="957"/>
      <c r="F1615" s="957"/>
      <c r="G1615" s="957"/>
      <c r="H1615" s="957"/>
      <c r="I1615" s="957"/>
      <c r="J1615" s="957"/>
      <c r="K1615" s="957"/>
      <c r="L1615" s="957"/>
      <c r="M1615" s="957"/>
      <c r="N1615" s="957"/>
      <c r="O1615" s="957"/>
      <c r="P1615" s="957"/>
      <c r="Q1615" s="957"/>
      <c r="R1615" s="957"/>
      <c r="S1615" s="957"/>
      <c r="T1615" s="957"/>
    </row>
    <row r="1616" spans="2:20" x14ac:dyDescent="0.35">
      <c r="B1616" s="957"/>
      <c r="C1616" s="957"/>
      <c r="D1616" s="957"/>
      <c r="E1616" s="957"/>
      <c r="F1616" s="957"/>
      <c r="G1616" s="957"/>
      <c r="H1616" s="957"/>
      <c r="I1616" s="957"/>
      <c r="J1616" s="957"/>
      <c r="K1616" s="957"/>
      <c r="L1616" s="957"/>
      <c r="M1616" s="957"/>
      <c r="N1616" s="957"/>
      <c r="O1616" s="957"/>
      <c r="P1616" s="957"/>
      <c r="Q1616" s="957"/>
      <c r="R1616" s="957"/>
      <c r="S1616" s="957"/>
      <c r="T1616" s="957"/>
    </row>
    <row r="1617" spans="2:20" x14ac:dyDescent="0.35">
      <c r="B1617" s="957"/>
      <c r="C1617" s="957"/>
      <c r="D1617" s="957"/>
      <c r="E1617" s="957"/>
      <c r="F1617" s="957"/>
      <c r="G1617" s="957"/>
      <c r="H1617" s="957"/>
      <c r="I1617" s="957"/>
      <c r="J1617" s="957"/>
      <c r="K1617" s="957"/>
      <c r="L1617" s="957"/>
      <c r="M1617" s="957"/>
      <c r="N1617" s="957"/>
      <c r="O1617" s="957"/>
      <c r="P1617" s="957"/>
      <c r="Q1617" s="957"/>
      <c r="R1617" s="957"/>
      <c r="S1617" s="957"/>
      <c r="T1617" s="957"/>
    </row>
    <row r="1618" spans="2:20" x14ac:dyDescent="0.35">
      <c r="B1618" s="957"/>
      <c r="C1618" s="957"/>
      <c r="D1618" s="957"/>
      <c r="E1618" s="957"/>
      <c r="F1618" s="957"/>
      <c r="G1618" s="957"/>
      <c r="H1618" s="957"/>
      <c r="I1618" s="957"/>
      <c r="J1618" s="957"/>
      <c r="K1618" s="957"/>
      <c r="L1618" s="957"/>
      <c r="M1618" s="957"/>
      <c r="N1618" s="957"/>
      <c r="O1618" s="957"/>
      <c r="P1618" s="957"/>
      <c r="Q1618" s="957"/>
      <c r="R1618" s="957"/>
      <c r="S1618" s="957"/>
      <c r="T1618" s="957"/>
    </row>
    <row r="1619" spans="2:20" x14ac:dyDescent="0.35">
      <c r="B1619" s="957"/>
      <c r="C1619" s="957"/>
      <c r="D1619" s="957"/>
      <c r="E1619" s="957"/>
      <c r="F1619" s="957"/>
      <c r="G1619" s="957"/>
      <c r="H1619" s="957"/>
      <c r="I1619" s="957"/>
      <c r="J1619" s="957"/>
      <c r="K1619" s="957"/>
      <c r="L1619" s="957"/>
      <c r="M1619" s="957"/>
      <c r="N1619" s="957"/>
      <c r="O1619" s="957"/>
      <c r="P1619" s="957"/>
      <c r="Q1619" s="957"/>
      <c r="R1619" s="957"/>
      <c r="S1619" s="957"/>
      <c r="T1619" s="957"/>
    </row>
    <row r="1620" spans="2:20" x14ac:dyDescent="0.35">
      <c r="B1620" s="957"/>
      <c r="C1620" s="957"/>
      <c r="D1620" s="957"/>
      <c r="E1620" s="957"/>
      <c r="F1620" s="957"/>
      <c r="G1620" s="957"/>
      <c r="H1620" s="957"/>
      <c r="I1620" s="957"/>
      <c r="J1620" s="957"/>
      <c r="K1620" s="957"/>
      <c r="L1620" s="957"/>
      <c r="M1620" s="957"/>
      <c r="N1620" s="957"/>
      <c r="O1620" s="957"/>
      <c r="P1620" s="957"/>
      <c r="Q1620" s="957"/>
      <c r="R1620" s="957"/>
      <c r="S1620" s="957"/>
      <c r="T1620" s="957"/>
    </row>
    <row r="1621" spans="2:20" x14ac:dyDescent="0.35">
      <c r="B1621" s="957"/>
      <c r="C1621" s="957"/>
      <c r="D1621" s="957"/>
      <c r="E1621" s="957"/>
      <c r="F1621" s="957"/>
      <c r="G1621" s="957"/>
      <c r="H1621" s="957"/>
      <c r="I1621" s="957"/>
      <c r="J1621" s="957"/>
      <c r="K1621" s="957"/>
      <c r="L1621" s="957"/>
      <c r="M1621" s="957"/>
      <c r="N1621" s="957"/>
      <c r="O1621" s="957"/>
      <c r="P1621" s="957"/>
      <c r="Q1621" s="957"/>
      <c r="R1621" s="957"/>
      <c r="S1621" s="957"/>
      <c r="T1621" s="957"/>
    </row>
    <row r="1622" spans="2:20" x14ac:dyDescent="0.35">
      <c r="B1622" s="957"/>
      <c r="C1622" s="957"/>
      <c r="D1622" s="957"/>
      <c r="E1622" s="957"/>
      <c r="F1622" s="957"/>
      <c r="G1622" s="957"/>
      <c r="H1622" s="957"/>
      <c r="I1622" s="957"/>
      <c r="J1622" s="957"/>
      <c r="K1622" s="957"/>
      <c r="L1622" s="957"/>
      <c r="M1622" s="957"/>
      <c r="N1622" s="957"/>
      <c r="O1622" s="957"/>
      <c r="P1622" s="957"/>
      <c r="Q1622" s="957"/>
      <c r="R1622" s="957"/>
      <c r="S1622" s="957"/>
      <c r="T1622" s="957"/>
    </row>
    <row r="1623" spans="2:20" x14ac:dyDescent="0.35">
      <c r="B1623" s="957"/>
      <c r="C1623" s="957"/>
      <c r="D1623" s="957"/>
      <c r="E1623" s="957"/>
      <c r="F1623" s="957"/>
      <c r="G1623" s="957"/>
      <c r="H1623" s="957"/>
      <c r="I1623" s="957"/>
      <c r="J1623" s="957"/>
      <c r="K1623" s="957"/>
      <c r="L1623" s="957"/>
      <c r="M1623" s="957"/>
      <c r="N1623" s="957"/>
      <c r="O1623" s="957"/>
      <c r="P1623" s="957"/>
      <c r="Q1623" s="957"/>
      <c r="R1623" s="957"/>
      <c r="S1623" s="957"/>
      <c r="T1623" s="957"/>
    </row>
    <row r="1624" spans="2:20" x14ac:dyDescent="0.35">
      <c r="B1624" s="957"/>
      <c r="C1624" s="957"/>
      <c r="D1624" s="957"/>
      <c r="E1624" s="957"/>
      <c r="F1624" s="957"/>
      <c r="G1624" s="957"/>
      <c r="H1624" s="957"/>
      <c r="I1624" s="957"/>
      <c r="J1624" s="957"/>
      <c r="K1624" s="957"/>
      <c r="L1624" s="957"/>
      <c r="M1624" s="957"/>
      <c r="N1624" s="957"/>
      <c r="O1624" s="957"/>
      <c r="P1624" s="957"/>
      <c r="Q1624" s="957"/>
      <c r="R1624" s="957"/>
      <c r="S1624" s="957"/>
      <c r="T1624" s="957"/>
    </row>
    <row r="1625" spans="2:20" x14ac:dyDescent="0.35">
      <c r="B1625" s="957"/>
      <c r="C1625" s="957"/>
      <c r="D1625" s="957"/>
      <c r="E1625" s="957"/>
      <c r="F1625" s="957"/>
      <c r="G1625" s="957"/>
      <c r="H1625" s="957"/>
      <c r="I1625" s="957"/>
      <c r="J1625" s="957"/>
      <c r="K1625" s="957"/>
      <c r="L1625" s="957"/>
      <c r="M1625" s="957"/>
      <c r="N1625" s="957"/>
      <c r="O1625" s="957"/>
      <c r="P1625" s="957"/>
      <c r="Q1625" s="957"/>
      <c r="R1625" s="957"/>
      <c r="S1625" s="957"/>
      <c r="T1625" s="957"/>
    </row>
    <row r="1626" spans="2:20" x14ac:dyDescent="0.35">
      <c r="B1626" s="957"/>
      <c r="C1626" s="957"/>
      <c r="D1626" s="957"/>
      <c r="E1626" s="957"/>
      <c r="F1626" s="957"/>
      <c r="G1626" s="957"/>
      <c r="H1626" s="957"/>
      <c r="I1626" s="957"/>
      <c r="J1626" s="957"/>
      <c r="K1626" s="957"/>
      <c r="L1626" s="957"/>
      <c r="M1626" s="957"/>
      <c r="N1626" s="957"/>
      <c r="O1626" s="957"/>
      <c r="P1626" s="957"/>
      <c r="Q1626" s="957"/>
      <c r="R1626" s="957"/>
      <c r="S1626" s="957"/>
      <c r="T1626" s="957"/>
    </row>
    <row r="1627" spans="2:20" x14ac:dyDescent="0.35">
      <c r="B1627" s="957"/>
      <c r="C1627" s="957"/>
      <c r="D1627" s="957"/>
      <c r="E1627" s="957"/>
      <c r="F1627" s="957"/>
      <c r="G1627" s="957"/>
      <c r="H1627" s="957"/>
      <c r="I1627" s="957"/>
      <c r="J1627" s="957"/>
      <c r="K1627" s="957"/>
      <c r="L1627" s="957"/>
      <c r="M1627" s="957"/>
      <c r="N1627" s="957"/>
      <c r="O1627" s="957"/>
      <c r="P1627" s="957"/>
      <c r="Q1627" s="957"/>
      <c r="R1627" s="957"/>
      <c r="S1627" s="957"/>
      <c r="T1627" s="957"/>
    </row>
    <row r="1628" spans="2:20" x14ac:dyDescent="0.35">
      <c r="B1628" s="957"/>
      <c r="C1628" s="957"/>
      <c r="D1628" s="957"/>
      <c r="E1628" s="957"/>
      <c r="F1628" s="957"/>
      <c r="G1628" s="957"/>
      <c r="H1628" s="957"/>
      <c r="I1628" s="957"/>
      <c r="J1628" s="957"/>
      <c r="K1628" s="957"/>
      <c r="L1628" s="957"/>
      <c r="M1628" s="957"/>
      <c r="N1628" s="957"/>
      <c r="O1628" s="957"/>
      <c r="P1628" s="957"/>
      <c r="Q1628" s="957"/>
      <c r="R1628" s="957"/>
      <c r="S1628" s="957"/>
      <c r="T1628" s="957"/>
    </row>
    <row r="1629" spans="2:20" x14ac:dyDescent="0.35">
      <c r="B1629" s="957"/>
      <c r="C1629" s="957"/>
      <c r="D1629" s="957"/>
      <c r="E1629" s="957"/>
      <c r="F1629" s="957"/>
      <c r="G1629" s="957"/>
      <c r="H1629" s="957"/>
      <c r="I1629" s="957"/>
      <c r="J1629" s="957"/>
      <c r="K1629" s="957"/>
      <c r="L1629" s="957"/>
      <c r="M1629" s="957"/>
      <c r="N1629" s="957"/>
      <c r="O1629" s="957"/>
      <c r="P1629" s="957"/>
      <c r="Q1629" s="957"/>
      <c r="R1629" s="957"/>
      <c r="S1629" s="957"/>
      <c r="T1629" s="957"/>
    </row>
    <row r="1630" spans="2:20" x14ac:dyDescent="0.35">
      <c r="B1630" s="957"/>
      <c r="C1630" s="957"/>
      <c r="D1630" s="957"/>
      <c r="E1630" s="957"/>
      <c r="F1630" s="957"/>
      <c r="G1630" s="957"/>
      <c r="H1630" s="957"/>
      <c r="I1630" s="957"/>
      <c r="J1630" s="957"/>
      <c r="K1630" s="957"/>
      <c r="L1630" s="957"/>
      <c r="M1630" s="957"/>
      <c r="N1630" s="957"/>
      <c r="O1630" s="957"/>
      <c r="P1630" s="957"/>
      <c r="Q1630" s="957"/>
      <c r="R1630" s="957"/>
      <c r="S1630" s="957"/>
      <c r="T1630" s="957"/>
    </row>
    <row r="1631" spans="2:20" x14ac:dyDescent="0.35">
      <c r="B1631" s="957"/>
      <c r="C1631" s="957"/>
      <c r="D1631" s="957"/>
      <c r="E1631" s="957"/>
      <c r="F1631" s="957"/>
      <c r="G1631" s="957"/>
      <c r="H1631" s="957"/>
      <c r="I1631" s="957"/>
      <c r="J1631" s="957"/>
      <c r="K1631" s="957"/>
      <c r="L1631" s="957"/>
      <c r="M1631" s="957"/>
      <c r="N1631" s="957"/>
      <c r="O1631" s="957"/>
      <c r="P1631" s="957"/>
      <c r="Q1631" s="957"/>
      <c r="R1631" s="957"/>
      <c r="S1631" s="957"/>
      <c r="T1631" s="957"/>
    </row>
    <row r="1632" spans="2:20" x14ac:dyDescent="0.35">
      <c r="B1632" s="957"/>
      <c r="C1632" s="957"/>
      <c r="D1632" s="957"/>
      <c r="E1632" s="957"/>
      <c r="F1632" s="957"/>
      <c r="G1632" s="957"/>
      <c r="H1632" s="957"/>
      <c r="I1632" s="957"/>
      <c r="J1632" s="957"/>
      <c r="K1632" s="957"/>
      <c r="L1632" s="957"/>
      <c r="M1632" s="957"/>
      <c r="N1632" s="957"/>
      <c r="O1632" s="957"/>
      <c r="P1632" s="957"/>
      <c r="Q1632" s="957"/>
      <c r="R1632" s="957"/>
      <c r="S1632" s="957"/>
      <c r="T1632" s="957"/>
    </row>
    <row r="1633" spans="2:20" x14ac:dyDescent="0.35">
      <c r="B1633" s="957"/>
      <c r="C1633" s="957"/>
      <c r="D1633" s="957"/>
      <c r="E1633" s="957"/>
      <c r="F1633" s="957"/>
      <c r="G1633" s="957"/>
      <c r="H1633" s="957"/>
      <c r="I1633" s="957"/>
      <c r="J1633" s="957"/>
      <c r="K1633" s="957"/>
      <c r="L1633" s="957"/>
      <c r="M1633" s="957"/>
      <c r="N1633" s="957"/>
      <c r="O1633" s="957"/>
      <c r="P1633" s="957"/>
      <c r="Q1633" s="957"/>
      <c r="R1633" s="957"/>
      <c r="S1633" s="957"/>
      <c r="T1633" s="957"/>
    </row>
    <row r="1634" spans="2:20" x14ac:dyDescent="0.35">
      <c r="B1634" s="957"/>
      <c r="C1634" s="957"/>
      <c r="D1634" s="957"/>
      <c r="E1634" s="957"/>
      <c r="F1634" s="957"/>
      <c r="G1634" s="957"/>
      <c r="H1634" s="957"/>
      <c r="I1634" s="957"/>
      <c r="J1634" s="957"/>
      <c r="K1634" s="957"/>
      <c r="L1634" s="957"/>
      <c r="M1634" s="957"/>
      <c r="N1634" s="957"/>
      <c r="O1634" s="957"/>
      <c r="P1634" s="957"/>
      <c r="Q1634" s="957"/>
      <c r="R1634" s="957"/>
      <c r="S1634" s="957"/>
      <c r="T1634" s="957"/>
    </row>
    <row r="1635" spans="2:20" x14ac:dyDescent="0.35">
      <c r="B1635" s="957"/>
      <c r="C1635" s="957"/>
      <c r="D1635" s="957"/>
      <c r="E1635" s="957"/>
      <c r="F1635" s="957"/>
      <c r="G1635" s="957"/>
      <c r="H1635" s="957"/>
      <c r="I1635" s="957"/>
      <c r="J1635" s="957"/>
      <c r="K1635" s="957"/>
      <c r="L1635" s="957"/>
      <c r="M1635" s="957"/>
      <c r="N1635" s="957"/>
      <c r="O1635" s="957"/>
      <c r="P1635" s="957"/>
      <c r="Q1635" s="957"/>
      <c r="R1635" s="957"/>
      <c r="S1635" s="957"/>
      <c r="T1635" s="957"/>
    </row>
    <row r="1636" spans="2:20" x14ac:dyDescent="0.35">
      <c r="B1636" s="957"/>
      <c r="C1636" s="957"/>
      <c r="D1636" s="957"/>
      <c r="E1636" s="957"/>
      <c r="F1636" s="957"/>
      <c r="G1636" s="957"/>
      <c r="H1636" s="957"/>
      <c r="I1636" s="957"/>
      <c r="J1636" s="957"/>
      <c r="K1636" s="957"/>
      <c r="L1636" s="957"/>
      <c r="M1636" s="957"/>
      <c r="N1636" s="957"/>
      <c r="O1636" s="957"/>
      <c r="P1636" s="957"/>
      <c r="Q1636" s="957"/>
      <c r="R1636" s="957"/>
      <c r="S1636" s="957"/>
      <c r="T1636" s="957"/>
    </row>
    <row r="1637" spans="2:20" x14ac:dyDescent="0.35">
      <c r="B1637" s="957"/>
      <c r="C1637" s="957"/>
      <c r="D1637" s="957"/>
      <c r="E1637" s="957"/>
      <c r="F1637" s="957"/>
      <c r="G1637" s="957"/>
      <c r="H1637" s="957"/>
      <c r="I1637" s="957"/>
      <c r="J1637" s="957"/>
      <c r="K1637" s="957"/>
      <c r="L1637" s="957"/>
      <c r="M1637" s="957"/>
      <c r="N1637" s="957"/>
      <c r="O1637" s="957"/>
      <c r="P1637" s="957"/>
      <c r="Q1637" s="957"/>
      <c r="R1637" s="957"/>
      <c r="S1637" s="957"/>
      <c r="T1637" s="957"/>
    </row>
    <row r="1638" spans="2:20" x14ac:dyDescent="0.35">
      <c r="B1638" s="957"/>
      <c r="C1638" s="957"/>
      <c r="D1638" s="957"/>
      <c r="E1638" s="957"/>
      <c r="F1638" s="957"/>
      <c r="G1638" s="957"/>
      <c r="H1638" s="957"/>
      <c r="I1638" s="957"/>
      <c r="J1638" s="957"/>
      <c r="K1638" s="957"/>
      <c r="L1638" s="957"/>
      <c r="M1638" s="957"/>
      <c r="N1638" s="957"/>
      <c r="O1638" s="957"/>
      <c r="P1638" s="957"/>
      <c r="Q1638" s="957"/>
      <c r="R1638" s="957"/>
      <c r="S1638" s="957"/>
      <c r="T1638" s="957"/>
    </row>
    <row r="1639" spans="2:20" x14ac:dyDescent="0.35">
      <c r="B1639" s="957"/>
      <c r="C1639" s="957"/>
      <c r="D1639" s="957"/>
      <c r="E1639" s="957"/>
      <c r="F1639" s="957"/>
      <c r="G1639" s="957"/>
      <c r="H1639" s="957"/>
      <c r="I1639" s="957"/>
      <c r="J1639" s="957"/>
      <c r="K1639" s="957"/>
      <c r="L1639" s="957"/>
      <c r="M1639" s="957"/>
      <c r="N1639" s="957"/>
      <c r="O1639" s="957"/>
      <c r="P1639" s="957"/>
      <c r="Q1639" s="957"/>
      <c r="R1639" s="957"/>
      <c r="S1639" s="957"/>
      <c r="T1639" s="957"/>
    </row>
    <row r="1640" spans="2:20" x14ac:dyDescent="0.35">
      <c r="B1640" s="957"/>
      <c r="C1640" s="957"/>
      <c r="D1640" s="957"/>
      <c r="E1640" s="957"/>
      <c r="F1640" s="957"/>
      <c r="G1640" s="957"/>
      <c r="H1640" s="957"/>
      <c r="I1640" s="957"/>
      <c r="J1640" s="957"/>
      <c r="K1640" s="957"/>
      <c r="L1640" s="957"/>
      <c r="M1640" s="957"/>
      <c r="N1640" s="957"/>
      <c r="O1640" s="957"/>
      <c r="P1640" s="957"/>
      <c r="Q1640" s="957"/>
      <c r="R1640" s="957"/>
      <c r="S1640" s="957"/>
      <c r="T1640" s="957"/>
    </row>
    <row r="1641" spans="2:20" x14ac:dyDescent="0.35">
      <c r="B1641" s="957"/>
      <c r="C1641" s="957"/>
      <c r="D1641" s="957"/>
      <c r="E1641" s="957"/>
      <c r="F1641" s="957"/>
      <c r="G1641" s="957"/>
      <c r="H1641" s="957"/>
      <c r="I1641" s="957"/>
      <c r="J1641" s="957"/>
      <c r="K1641" s="957"/>
      <c r="L1641" s="957"/>
      <c r="M1641" s="957"/>
      <c r="N1641" s="957"/>
      <c r="O1641" s="957"/>
      <c r="P1641" s="957"/>
      <c r="Q1641" s="957"/>
      <c r="R1641" s="957"/>
      <c r="S1641" s="957"/>
      <c r="T1641" s="957"/>
    </row>
    <row r="1642" spans="2:20" x14ac:dyDescent="0.35">
      <c r="B1642" s="957"/>
      <c r="C1642" s="957"/>
      <c r="D1642" s="957"/>
      <c r="E1642" s="957"/>
      <c r="F1642" s="957"/>
      <c r="G1642" s="957"/>
      <c r="H1642" s="957"/>
      <c r="I1642" s="957"/>
      <c r="J1642" s="957"/>
      <c r="K1642" s="957"/>
      <c r="L1642" s="957"/>
      <c r="M1642" s="957"/>
      <c r="N1642" s="957"/>
      <c r="O1642" s="957"/>
      <c r="P1642" s="957"/>
      <c r="Q1642" s="957"/>
      <c r="R1642" s="957"/>
      <c r="S1642" s="957"/>
      <c r="T1642" s="957"/>
    </row>
    <row r="1643" spans="2:20" x14ac:dyDescent="0.35">
      <c r="B1643" s="957"/>
      <c r="C1643" s="957"/>
      <c r="D1643" s="957"/>
      <c r="E1643" s="957"/>
      <c r="F1643" s="957"/>
      <c r="G1643" s="957"/>
      <c r="H1643" s="957"/>
      <c r="I1643" s="957"/>
      <c r="J1643" s="957"/>
      <c r="K1643" s="957"/>
      <c r="L1643" s="957"/>
      <c r="M1643" s="957"/>
      <c r="N1643" s="957"/>
      <c r="O1643" s="957"/>
      <c r="P1643" s="957"/>
      <c r="Q1643" s="957"/>
      <c r="R1643" s="957"/>
      <c r="S1643" s="957"/>
      <c r="T1643" s="957"/>
    </row>
    <row r="1644" spans="2:20" x14ac:dyDescent="0.35">
      <c r="B1644" s="957"/>
      <c r="C1644" s="957"/>
      <c r="D1644" s="957"/>
      <c r="E1644" s="957"/>
      <c r="F1644" s="957"/>
      <c r="G1644" s="957"/>
      <c r="H1644" s="957"/>
      <c r="I1644" s="957"/>
      <c r="J1644" s="957"/>
      <c r="K1644" s="957"/>
      <c r="L1644" s="957"/>
      <c r="M1644" s="957"/>
      <c r="N1644" s="957"/>
      <c r="O1644" s="957"/>
      <c r="P1644" s="957"/>
      <c r="Q1644" s="957"/>
      <c r="R1644" s="957"/>
      <c r="S1644" s="957"/>
      <c r="T1644" s="957"/>
    </row>
    <row r="1645" spans="2:20" x14ac:dyDescent="0.35">
      <c r="B1645" s="957"/>
      <c r="C1645" s="957"/>
      <c r="D1645" s="957"/>
      <c r="E1645" s="957"/>
      <c r="F1645" s="957"/>
      <c r="G1645" s="957"/>
      <c r="H1645" s="957"/>
      <c r="I1645" s="957"/>
      <c r="J1645" s="957"/>
      <c r="K1645" s="957"/>
      <c r="L1645" s="957"/>
      <c r="M1645" s="957"/>
      <c r="N1645" s="957"/>
      <c r="O1645" s="957"/>
      <c r="P1645" s="957"/>
      <c r="Q1645" s="957"/>
      <c r="R1645" s="957"/>
      <c r="S1645" s="957"/>
      <c r="T1645" s="957"/>
    </row>
    <row r="1646" spans="2:20" x14ac:dyDescent="0.35">
      <c r="B1646" s="957"/>
      <c r="C1646" s="957"/>
      <c r="D1646" s="957"/>
      <c r="E1646" s="957"/>
      <c r="F1646" s="957"/>
      <c r="G1646" s="957"/>
      <c r="H1646" s="957"/>
      <c r="I1646" s="957"/>
      <c r="J1646" s="957"/>
      <c r="K1646" s="957"/>
      <c r="L1646" s="957"/>
      <c r="M1646" s="957"/>
      <c r="N1646" s="957"/>
      <c r="O1646" s="957"/>
      <c r="P1646" s="957"/>
      <c r="Q1646" s="957"/>
      <c r="R1646" s="957"/>
      <c r="S1646" s="957"/>
      <c r="T1646" s="957"/>
    </row>
    <row r="1647" spans="2:20" x14ac:dyDescent="0.35">
      <c r="B1647" s="957"/>
      <c r="C1647" s="957"/>
      <c r="D1647" s="957"/>
      <c r="E1647" s="957"/>
      <c r="F1647" s="957"/>
      <c r="G1647" s="957"/>
      <c r="H1647" s="957"/>
      <c r="I1647" s="957"/>
      <c r="J1647" s="957"/>
      <c r="K1647" s="957"/>
      <c r="L1647" s="957"/>
      <c r="M1647" s="957"/>
      <c r="N1647" s="957"/>
      <c r="O1647" s="957"/>
      <c r="P1647" s="957"/>
      <c r="Q1647" s="957"/>
      <c r="R1647" s="957"/>
      <c r="S1647" s="957"/>
      <c r="T1647" s="957"/>
    </row>
    <row r="1648" spans="2:20" x14ac:dyDescent="0.35">
      <c r="B1648" s="957"/>
      <c r="C1648" s="957"/>
      <c r="D1648" s="957"/>
      <c r="E1648" s="957"/>
      <c r="F1648" s="957"/>
      <c r="G1648" s="957"/>
      <c r="H1648" s="957"/>
      <c r="I1648" s="957"/>
      <c r="J1648" s="957"/>
      <c r="K1648" s="957"/>
      <c r="L1648" s="957"/>
      <c r="M1648" s="957"/>
      <c r="N1648" s="957"/>
      <c r="O1648" s="957"/>
      <c r="P1648" s="957"/>
      <c r="Q1648" s="957"/>
      <c r="R1648" s="957"/>
      <c r="S1648" s="957"/>
      <c r="T1648" s="957"/>
    </row>
    <row r="1649" spans="2:20" x14ac:dyDescent="0.35">
      <c r="B1649" s="957"/>
      <c r="C1649" s="957"/>
      <c r="D1649" s="957"/>
      <c r="E1649" s="957"/>
      <c r="F1649" s="957"/>
      <c r="G1649" s="957"/>
      <c r="H1649" s="957"/>
      <c r="I1649" s="957"/>
      <c r="J1649" s="957"/>
      <c r="K1649" s="957"/>
      <c r="L1649" s="957"/>
      <c r="M1649" s="957"/>
      <c r="N1649" s="957"/>
      <c r="O1649" s="957"/>
      <c r="P1649" s="957"/>
      <c r="Q1649" s="957"/>
      <c r="R1649" s="957"/>
      <c r="S1649" s="957"/>
      <c r="T1649" s="957"/>
    </row>
    <row r="1650" spans="2:20" x14ac:dyDescent="0.35">
      <c r="B1650" s="957"/>
      <c r="C1650" s="957"/>
      <c r="D1650" s="957"/>
      <c r="E1650" s="957"/>
      <c r="F1650" s="957"/>
      <c r="G1650" s="957"/>
      <c r="H1650" s="957"/>
      <c r="I1650" s="957"/>
      <c r="J1650" s="957"/>
      <c r="K1650" s="957"/>
      <c r="L1650" s="957"/>
      <c r="M1650" s="957"/>
      <c r="N1650" s="957"/>
      <c r="O1650" s="957"/>
      <c r="P1650" s="957"/>
      <c r="Q1650" s="957"/>
      <c r="R1650" s="957"/>
      <c r="S1650" s="957"/>
      <c r="T1650" s="957"/>
    </row>
    <row r="1651" spans="2:20" x14ac:dyDescent="0.35">
      <c r="B1651" s="957"/>
      <c r="C1651" s="957"/>
      <c r="D1651" s="957"/>
      <c r="E1651" s="957"/>
      <c r="F1651" s="957"/>
      <c r="G1651" s="957"/>
      <c r="H1651" s="957"/>
      <c r="I1651" s="957"/>
      <c r="J1651" s="957"/>
      <c r="K1651" s="957"/>
      <c r="L1651" s="957"/>
      <c r="M1651" s="957"/>
      <c r="N1651" s="957"/>
      <c r="O1651" s="957"/>
      <c r="P1651" s="957"/>
      <c r="Q1651" s="957"/>
      <c r="R1651" s="957"/>
      <c r="S1651" s="957"/>
      <c r="T1651" s="957"/>
    </row>
    <row r="1652" spans="2:20" x14ac:dyDescent="0.35">
      <c r="B1652" s="957"/>
      <c r="C1652" s="957"/>
      <c r="D1652" s="957"/>
      <c r="E1652" s="957"/>
      <c r="F1652" s="957"/>
      <c r="G1652" s="957"/>
      <c r="H1652" s="957"/>
      <c r="I1652" s="957"/>
      <c r="J1652" s="957"/>
      <c r="K1652" s="957"/>
      <c r="L1652" s="957"/>
      <c r="M1652" s="957"/>
      <c r="N1652" s="957"/>
      <c r="O1652" s="957"/>
      <c r="P1652" s="957"/>
      <c r="Q1652" s="957"/>
      <c r="R1652" s="957"/>
      <c r="S1652" s="957"/>
      <c r="T1652" s="957"/>
    </row>
    <row r="1653" spans="2:20" x14ac:dyDescent="0.35">
      <c r="B1653" s="957"/>
      <c r="C1653" s="957"/>
      <c r="D1653" s="957"/>
      <c r="E1653" s="957"/>
      <c r="F1653" s="957"/>
      <c r="G1653" s="957"/>
      <c r="H1653" s="957"/>
      <c r="I1653" s="957"/>
      <c r="J1653" s="957"/>
      <c r="K1653" s="957"/>
      <c r="L1653" s="957"/>
      <c r="M1653" s="957"/>
      <c r="N1653" s="957"/>
      <c r="O1653" s="957"/>
      <c r="P1653" s="957"/>
      <c r="Q1653" s="957"/>
      <c r="R1653" s="957"/>
      <c r="S1653" s="957"/>
      <c r="T1653" s="957"/>
    </row>
    <row r="1654" spans="2:20" x14ac:dyDescent="0.35">
      <c r="B1654" s="957"/>
      <c r="C1654" s="957"/>
      <c r="D1654" s="957"/>
      <c r="E1654" s="957"/>
      <c r="F1654" s="957"/>
      <c r="G1654" s="957"/>
      <c r="H1654" s="957"/>
      <c r="I1654" s="957"/>
      <c r="J1654" s="957"/>
      <c r="K1654" s="957"/>
      <c r="L1654" s="957"/>
      <c r="M1654" s="957"/>
      <c r="N1654" s="957"/>
      <c r="O1654" s="957"/>
      <c r="P1654" s="957"/>
      <c r="Q1654" s="957"/>
      <c r="R1654" s="957"/>
      <c r="S1654" s="957"/>
      <c r="T1654" s="957"/>
    </row>
    <row r="1655" spans="2:20" x14ac:dyDescent="0.35">
      <c r="B1655" s="957"/>
      <c r="C1655" s="957"/>
      <c r="D1655" s="957"/>
      <c r="E1655" s="957"/>
      <c r="F1655" s="957"/>
      <c r="G1655" s="957"/>
      <c r="H1655" s="957"/>
      <c r="I1655" s="957"/>
      <c r="J1655" s="957"/>
      <c r="K1655" s="957"/>
      <c r="L1655" s="957"/>
      <c r="M1655" s="957"/>
      <c r="N1655" s="957"/>
      <c r="O1655" s="957"/>
      <c r="P1655" s="957"/>
      <c r="Q1655" s="957"/>
      <c r="R1655" s="957"/>
      <c r="S1655" s="957"/>
      <c r="T1655" s="957"/>
    </row>
    <row r="1656" spans="2:20" x14ac:dyDescent="0.35">
      <c r="B1656" s="957"/>
      <c r="C1656" s="957"/>
      <c r="D1656" s="957"/>
      <c r="E1656" s="957"/>
      <c r="F1656" s="957"/>
      <c r="G1656" s="957"/>
      <c r="H1656" s="957"/>
      <c r="I1656" s="957"/>
      <c r="J1656" s="957"/>
      <c r="K1656" s="957"/>
      <c r="L1656" s="957"/>
      <c r="M1656" s="957"/>
      <c r="N1656" s="957"/>
      <c r="O1656" s="957"/>
      <c r="P1656" s="957"/>
      <c r="Q1656" s="957"/>
      <c r="R1656" s="957"/>
      <c r="S1656" s="957"/>
      <c r="T1656" s="957"/>
    </row>
    <row r="1657" spans="2:20" x14ac:dyDescent="0.35">
      <c r="B1657" s="957"/>
      <c r="C1657" s="957"/>
      <c r="D1657" s="957"/>
      <c r="E1657" s="957"/>
      <c r="F1657" s="957"/>
      <c r="G1657" s="957"/>
      <c r="H1657" s="957"/>
      <c r="I1657" s="957"/>
      <c r="J1657" s="957"/>
      <c r="K1657" s="957"/>
      <c r="L1657" s="957"/>
      <c r="M1657" s="957"/>
      <c r="N1657" s="957"/>
      <c r="O1657" s="957"/>
      <c r="P1657" s="957"/>
      <c r="Q1657" s="957"/>
      <c r="R1657" s="957"/>
      <c r="S1657" s="957"/>
      <c r="T1657" s="957"/>
    </row>
    <row r="1658" spans="2:20" x14ac:dyDescent="0.35">
      <c r="B1658" s="957"/>
      <c r="C1658" s="957"/>
      <c r="D1658" s="957"/>
      <c r="E1658" s="957"/>
      <c r="F1658" s="957"/>
      <c r="G1658" s="957"/>
      <c r="H1658" s="957"/>
      <c r="I1658" s="957"/>
      <c r="J1658" s="957"/>
      <c r="K1658" s="957"/>
      <c r="L1658" s="957"/>
      <c r="M1658" s="957"/>
      <c r="N1658" s="957"/>
      <c r="O1658" s="957"/>
      <c r="P1658" s="957"/>
      <c r="Q1658" s="957"/>
      <c r="R1658" s="957"/>
      <c r="S1658" s="957"/>
      <c r="T1658" s="957"/>
    </row>
    <row r="1659" spans="2:20" x14ac:dyDescent="0.35">
      <c r="B1659" s="957"/>
      <c r="C1659" s="957"/>
      <c r="D1659" s="957"/>
      <c r="E1659" s="957"/>
      <c r="F1659" s="957"/>
      <c r="G1659" s="957"/>
      <c r="H1659" s="957"/>
      <c r="I1659" s="957"/>
      <c r="J1659" s="957"/>
      <c r="K1659" s="957"/>
      <c r="L1659" s="957"/>
      <c r="M1659" s="957"/>
      <c r="N1659" s="957"/>
      <c r="O1659" s="957"/>
      <c r="P1659" s="957"/>
      <c r="Q1659" s="957"/>
      <c r="R1659" s="957"/>
      <c r="S1659" s="957"/>
      <c r="T1659" s="957"/>
    </row>
    <row r="1660" spans="2:20" x14ac:dyDescent="0.35">
      <c r="B1660" s="957"/>
      <c r="C1660" s="957"/>
      <c r="D1660" s="957"/>
      <c r="E1660" s="957"/>
      <c r="F1660" s="957"/>
      <c r="G1660" s="957"/>
      <c r="H1660" s="957"/>
      <c r="I1660" s="957"/>
      <c r="J1660" s="957"/>
      <c r="K1660" s="957"/>
      <c r="L1660" s="957"/>
      <c r="M1660" s="957"/>
      <c r="N1660" s="957"/>
      <c r="O1660" s="957"/>
      <c r="P1660" s="957"/>
      <c r="Q1660" s="957"/>
      <c r="R1660" s="957"/>
      <c r="S1660" s="957"/>
      <c r="T1660" s="957"/>
    </row>
    <row r="1661" spans="2:20" x14ac:dyDescent="0.35">
      <c r="B1661" s="957"/>
      <c r="C1661" s="957"/>
      <c r="D1661" s="957"/>
      <c r="E1661" s="957"/>
      <c r="F1661" s="957"/>
      <c r="G1661" s="957"/>
      <c r="H1661" s="957"/>
      <c r="I1661" s="957"/>
      <c r="J1661" s="957"/>
      <c r="K1661" s="957"/>
      <c r="L1661" s="957"/>
      <c r="M1661" s="957"/>
      <c r="N1661" s="957"/>
      <c r="O1661" s="957"/>
      <c r="P1661" s="957"/>
      <c r="Q1661" s="957"/>
      <c r="R1661" s="957"/>
      <c r="S1661" s="957"/>
      <c r="T1661" s="957"/>
    </row>
    <row r="1662" spans="2:20" x14ac:dyDescent="0.35">
      <c r="B1662" s="957"/>
      <c r="C1662" s="957"/>
      <c r="D1662" s="957"/>
      <c r="E1662" s="957"/>
      <c r="F1662" s="957"/>
      <c r="G1662" s="957"/>
      <c r="H1662" s="957"/>
      <c r="I1662" s="957"/>
      <c r="J1662" s="957"/>
      <c r="K1662" s="957"/>
      <c r="L1662" s="957"/>
      <c r="M1662" s="957"/>
      <c r="N1662" s="957"/>
      <c r="O1662" s="957"/>
      <c r="P1662" s="957"/>
      <c r="Q1662" s="957"/>
      <c r="R1662" s="957"/>
      <c r="S1662" s="957"/>
      <c r="T1662" s="957"/>
    </row>
    <row r="1663" spans="2:20" x14ac:dyDescent="0.35">
      <c r="B1663" s="957"/>
      <c r="C1663" s="957"/>
      <c r="D1663" s="957"/>
      <c r="E1663" s="957"/>
      <c r="F1663" s="957"/>
      <c r="G1663" s="957"/>
      <c r="H1663" s="957"/>
      <c r="I1663" s="957"/>
      <c r="J1663" s="957"/>
      <c r="K1663" s="957"/>
      <c r="L1663" s="957"/>
      <c r="M1663" s="957"/>
      <c r="N1663" s="957"/>
      <c r="O1663" s="957"/>
      <c r="P1663" s="957"/>
      <c r="Q1663" s="957"/>
      <c r="R1663" s="957"/>
      <c r="S1663" s="957"/>
      <c r="T1663" s="957"/>
    </row>
    <row r="1664" spans="2:20" x14ac:dyDescent="0.35">
      <c r="B1664" s="957"/>
      <c r="C1664" s="957"/>
      <c r="D1664" s="957"/>
      <c r="E1664" s="957"/>
      <c r="F1664" s="957"/>
      <c r="G1664" s="957"/>
      <c r="H1664" s="957"/>
      <c r="I1664" s="957"/>
      <c r="J1664" s="957"/>
      <c r="K1664" s="957"/>
      <c r="L1664" s="957"/>
      <c r="M1664" s="957"/>
      <c r="N1664" s="957"/>
      <c r="O1664" s="957"/>
      <c r="P1664" s="957"/>
      <c r="Q1664" s="957"/>
      <c r="R1664" s="957"/>
      <c r="S1664" s="957"/>
      <c r="T1664" s="957"/>
    </row>
    <row r="1665" spans="2:20" x14ac:dyDescent="0.35">
      <c r="B1665" s="957"/>
      <c r="C1665" s="957"/>
      <c r="D1665" s="957"/>
      <c r="E1665" s="957"/>
      <c r="F1665" s="957"/>
      <c r="G1665" s="957"/>
      <c r="H1665" s="957"/>
      <c r="I1665" s="957"/>
      <c r="J1665" s="957"/>
      <c r="K1665" s="957"/>
      <c r="L1665" s="957"/>
      <c r="M1665" s="957"/>
      <c r="N1665" s="957"/>
      <c r="O1665" s="957"/>
      <c r="P1665" s="957"/>
      <c r="Q1665" s="957"/>
      <c r="R1665" s="957"/>
      <c r="S1665" s="957"/>
      <c r="T1665" s="957"/>
    </row>
    <row r="1666" spans="2:20" x14ac:dyDescent="0.35">
      <c r="B1666" s="957"/>
      <c r="C1666" s="957"/>
      <c r="D1666" s="957"/>
      <c r="E1666" s="957"/>
      <c r="F1666" s="957"/>
      <c r="G1666" s="957"/>
      <c r="H1666" s="957"/>
      <c r="I1666" s="957"/>
      <c r="J1666" s="957"/>
      <c r="K1666" s="957"/>
      <c r="L1666" s="957"/>
      <c r="M1666" s="957"/>
      <c r="N1666" s="957"/>
      <c r="O1666" s="957"/>
      <c r="P1666" s="957"/>
      <c r="Q1666" s="957"/>
      <c r="R1666" s="957"/>
      <c r="S1666" s="957"/>
      <c r="T1666" s="957"/>
    </row>
    <row r="1667" spans="2:20" x14ac:dyDescent="0.35">
      <c r="B1667" s="957"/>
      <c r="C1667" s="957"/>
      <c r="D1667" s="957"/>
      <c r="E1667" s="957"/>
      <c r="F1667" s="957"/>
      <c r="G1667" s="957"/>
      <c r="H1667" s="957"/>
      <c r="I1667" s="957"/>
      <c r="J1667" s="957"/>
      <c r="K1667" s="957"/>
      <c r="L1667" s="957"/>
      <c r="M1667" s="957"/>
      <c r="N1667" s="957"/>
      <c r="O1667" s="957"/>
      <c r="P1667" s="957"/>
      <c r="Q1667" s="957"/>
      <c r="R1667" s="957"/>
      <c r="S1667" s="957"/>
      <c r="T1667" s="957"/>
    </row>
    <row r="1668" spans="2:20" x14ac:dyDescent="0.35">
      <c r="B1668" s="957"/>
      <c r="C1668" s="957"/>
      <c r="D1668" s="957"/>
      <c r="E1668" s="957"/>
      <c r="F1668" s="957"/>
      <c r="G1668" s="957"/>
      <c r="H1668" s="957"/>
      <c r="I1668" s="957"/>
      <c r="J1668" s="957"/>
      <c r="K1668" s="957"/>
      <c r="L1668" s="957"/>
      <c r="M1668" s="957"/>
      <c r="N1668" s="957"/>
      <c r="O1668" s="957"/>
      <c r="P1668" s="957"/>
      <c r="Q1668" s="957"/>
      <c r="R1668" s="957"/>
      <c r="S1668" s="957"/>
      <c r="T1668" s="957"/>
    </row>
    <row r="1669" spans="2:20" x14ac:dyDescent="0.35">
      <c r="B1669" s="957"/>
      <c r="C1669" s="957"/>
      <c r="D1669" s="957"/>
      <c r="E1669" s="957"/>
      <c r="F1669" s="957"/>
      <c r="G1669" s="957"/>
      <c r="H1669" s="957"/>
      <c r="I1669" s="957"/>
      <c r="J1669" s="957"/>
      <c r="K1669" s="957"/>
      <c r="L1669" s="957"/>
      <c r="M1669" s="957"/>
      <c r="N1669" s="957"/>
      <c r="O1669" s="957"/>
      <c r="P1669" s="957"/>
      <c r="Q1669" s="957"/>
      <c r="R1669" s="957"/>
      <c r="S1669" s="957"/>
      <c r="T1669" s="957"/>
    </row>
    <row r="1670" spans="2:20" x14ac:dyDescent="0.35">
      <c r="B1670" s="957"/>
      <c r="C1670" s="957"/>
      <c r="D1670" s="957"/>
      <c r="E1670" s="957"/>
      <c r="F1670" s="957"/>
      <c r="G1670" s="957"/>
      <c r="H1670" s="957"/>
      <c r="I1670" s="957"/>
      <c r="J1670" s="957"/>
      <c r="K1670" s="957"/>
      <c r="L1670" s="957"/>
      <c r="M1670" s="957"/>
      <c r="N1670" s="957"/>
      <c r="O1670" s="957"/>
      <c r="P1670" s="957"/>
      <c r="Q1670" s="957"/>
      <c r="R1670" s="957"/>
      <c r="S1670" s="957"/>
      <c r="T1670" s="957"/>
    </row>
    <row r="1671" spans="2:20" x14ac:dyDescent="0.35">
      <c r="B1671" s="957"/>
      <c r="C1671" s="957"/>
      <c r="D1671" s="957"/>
      <c r="E1671" s="957"/>
      <c r="F1671" s="957"/>
      <c r="G1671" s="957"/>
      <c r="H1671" s="957"/>
      <c r="I1671" s="957"/>
      <c r="J1671" s="957"/>
      <c r="K1671" s="957"/>
      <c r="L1671" s="957"/>
      <c r="M1671" s="957"/>
      <c r="N1671" s="957"/>
      <c r="O1671" s="957"/>
      <c r="P1671" s="957"/>
      <c r="Q1671" s="957"/>
      <c r="R1671" s="957"/>
      <c r="S1671" s="957"/>
      <c r="T1671" s="957"/>
    </row>
    <row r="1672" spans="2:20" x14ac:dyDescent="0.35">
      <c r="B1672" s="957"/>
      <c r="C1672" s="957"/>
      <c r="D1672" s="957"/>
      <c r="E1672" s="957"/>
      <c r="F1672" s="957"/>
      <c r="G1672" s="957"/>
      <c r="H1672" s="957"/>
      <c r="I1672" s="957"/>
      <c r="J1672" s="957"/>
      <c r="K1672" s="957"/>
      <c r="L1672" s="957"/>
      <c r="M1672" s="957"/>
      <c r="N1672" s="957"/>
      <c r="O1672" s="957"/>
      <c r="P1672" s="957"/>
      <c r="Q1672" s="957"/>
      <c r="R1672" s="957"/>
      <c r="S1672" s="957"/>
      <c r="T1672" s="957"/>
    </row>
    <row r="1673" spans="2:20" x14ac:dyDescent="0.35">
      <c r="B1673" s="957"/>
      <c r="C1673" s="957"/>
      <c r="D1673" s="957"/>
      <c r="E1673" s="957"/>
      <c r="F1673" s="957"/>
      <c r="G1673" s="957"/>
      <c r="H1673" s="957"/>
      <c r="I1673" s="957"/>
      <c r="J1673" s="957"/>
      <c r="K1673" s="957"/>
      <c r="L1673" s="957"/>
      <c r="M1673" s="957"/>
      <c r="N1673" s="957"/>
      <c r="O1673" s="957"/>
      <c r="P1673" s="957"/>
      <c r="Q1673" s="957"/>
      <c r="R1673" s="957"/>
      <c r="S1673" s="957"/>
      <c r="T1673" s="957"/>
    </row>
    <row r="1674" spans="2:20" x14ac:dyDescent="0.35">
      <c r="B1674" s="957"/>
      <c r="C1674" s="957"/>
      <c r="D1674" s="957"/>
      <c r="E1674" s="957"/>
      <c r="F1674" s="957"/>
      <c r="G1674" s="957"/>
      <c r="H1674" s="957"/>
      <c r="I1674" s="957"/>
      <c r="J1674" s="957"/>
      <c r="K1674" s="957"/>
      <c r="L1674" s="957"/>
      <c r="M1674" s="957"/>
      <c r="N1674" s="957"/>
      <c r="O1674" s="957"/>
      <c r="P1674" s="957"/>
      <c r="Q1674" s="957"/>
      <c r="R1674" s="957"/>
      <c r="S1674" s="957"/>
      <c r="T1674" s="957"/>
    </row>
    <row r="1675" spans="2:20" x14ac:dyDescent="0.35">
      <c r="B1675" s="957"/>
      <c r="C1675" s="957"/>
      <c r="D1675" s="957"/>
      <c r="E1675" s="957"/>
      <c r="F1675" s="957"/>
      <c r="G1675" s="957"/>
      <c r="H1675" s="957"/>
      <c r="I1675" s="957"/>
      <c r="J1675" s="957"/>
      <c r="K1675" s="957"/>
      <c r="L1675" s="957"/>
      <c r="M1675" s="957"/>
      <c r="N1675" s="957"/>
      <c r="O1675" s="957"/>
      <c r="P1675" s="957"/>
      <c r="Q1675" s="957"/>
      <c r="R1675" s="957"/>
      <c r="S1675" s="957"/>
      <c r="T1675" s="957"/>
    </row>
    <row r="1676" spans="2:20" x14ac:dyDescent="0.35">
      <c r="B1676" s="957"/>
      <c r="C1676" s="957"/>
      <c r="D1676" s="957"/>
      <c r="E1676" s="957"/>
      <c r="F1676" s="957"/>
      <c r="G1676" s="957"/>
      <c r="H1676" s="957"/>
      <c r="I1676" s="957"/>
      <c r="J1676" s="957"/>
      <c r="K1676" s="957"/>
      <c r="L1676" s="957"/>
      <c r="M1676" s="957"/>
      <c r="N1676" s="957"/>
      <c r="O1676" s="957"/>
      <c r="P1676" s="957"/>
      <c r="Q1676" s="957"/>
      <c r="R1676" s="957"/>
      <c r="S1676" s="957"/>
      <c r="T1676" s="957"/>
    </row>
    <row r="1677" spans="2:20" x14ac:dyDescent="0.35">
      <c r="B1677" s="957"/>
      <c r="C1677" s="957"/>
      <c r="D1677" s="957"/>
      <c r="E1677" s="957"/>
      <c r="F1677" s="957"/>
      <c r="G1677" s="957"/>
      <c r="H1677" s="957"/>
      <c r="I1677" s="957"/>
      <c r="J1677" s="957"/>
      <c r="K1677" s="957"/>
      <c r="L1677" s="957"/>
      <c r="M1677" s="957"/>
      <c r="N1677" s="957"/>
      <c r="O1677" s="957"/>
      <c r="P1677" s="957"/>
      <c r="Q1677" s="957"/>
      <c r="R1677" s="957"/>
      <c r="S1677" s="957"/>
      <c r="T1677" s="957"/>
    </row>
    <row r="1678" spans="2:20" x14ac:dyDescent="0.35">
      <c r="B1678" s="957"/>
      <c r="C1678" s="957"/>
      <c r="D1678" s="957"/>
      <c r="E1678" s="957"/>
      <c r="F1678" s="957"/>
      <c r="G1678" s="957"/>
      <c r="H1678" s="957"/>
      <c r="I1678" s="957"/>
      <c r="J1678" s="957"/>
      <c r="K1678" s="957"/>
      <c r="L1678" s="957"/>
      <c r="M1678" s="957"/>
      <c r="N1678" s="957"/>
      <c r="O1678" s="957"/>
      <c r="P1678" s="957"/>
      <c r="Q1678" s="957"/>
      <c r="R1678" s="957"/>
      <c r="S1678" s="957"/>
      <c r="T1678" s="957"/>
    </row>
    <row r="1679" spans="2:20" x14ac:dyDescent="0.35">
      <c r="B1679" s="957"/>
      <c r="C1679" s="957"/>
      <c r="D1679" s="957"/>
      <c r="E1679" s="957"/>
      <c r="F1679" s="957"/>
      <c r="G1679" s="957"/>
      <c r="H1679" s="957"/>
      <c r="I1679" s="957"/>
      <c r="J1679" s="957"/>
      <c r="K1679" s="957"/>
      <c r="L1679" s="957"/>
      <c r="M1679" s="957"/>
      <c r="N1679" s="957"/>
      <c r="O1679" s="957"/>
      <c r="P1679" s="957"/>
      <c r="Q1679" s="957"/>
      <c r="R1679" s="957"/>
      <c r="S1679" s="957"/>
      <c r="T1679" s="957"/>
    </row>
    <row r="1680" spans="2:20" x14ac:dyDescent="0.35">
      <c r="B1680" s="957"/>
      <c r="C1680" s="957"/>
      <c r="D1680" s="957"/>
      <c r="E1680" s="957"/>
      <c r="F1680" s="957"/>
      <c r="G1680" s="957"/>
      <c r="H1680" s="957"/>
      <c r="I1680" s="957"/>
      <c r="J1680" s="957"/>
      <c r="K1680" s="957"/>
      <c r="L1680" s="957"/>
      <c r="M1680" s="957"/>
      <c r="N1680" s="957"/>
      <c r="O1680" s="957"/>
      <c r="P1680" s="957"/>
      <c r="Q1680" s="957"/>
      <c r="R1680" s="957"/>
      <c r="S1680" s="957"/>
      <c r="T1680" s="957"/>
    </row>
    <row r="1681" spans="2:20" x14ac:dyDescent="0.35">
      <c r="B1681" s="957"/>
      <c r="C1681" s="957"/>
      <c r="D1681" s="957"/>
      <c r="E1681" s="957"/>
      <c r="F1681" s="957"/>
      <c r="G1681" s="957"/>
      <c r="H1681" s="957"/>
      <c r="I1681" s="957"/>
      <c r="J1681" s="957"/>
      <c r="K1681" s="957"/>
      <c r="L1681" s="957"/>
      <c r="M1681" s="957"/>
      <c r="N1681" s="957"/>
      <c r="O1681" s="957"/>
      <c r="P1681" s="957"/>
      <c r="Q1681" s="957"/>
      <c r="R1681" s="957"/>
      <c r="S1681" s="957"/>
      <c r="T1681" s="957"/>
    </row>
    <row r="1682" spans="2:20" x14ac:dyDescent="0.35">
      <c r="B1682" s="957"/>
      <c r="C1682" s="957"/>
      <c r="D1682" s="957"/>
      <c r="E1682" s="957"/>
      <c r="F1682" s="957"/>
      <c r="G1682" s="957"/>
      <c r="H1682" s="957"/>
      <c r="I1682" s="957"/>
      <c r="J1682" s="957"/>
      <c r="K1682" s="957"/>
      <c r="L1682" s="957"/>
      <c r="M1682" s="957"/>
      <c r="N1682" s="957"/>
      <c r="O1682" s="957"/>
      <c r="P1682" s="957"/>
      <c r="Q1682" s="957"/>
      <c r="R1682" s="957"/>
      <c r="S1682" s="957"/>
      <c r="T1682" s="957"/>
    </row>
    <row r="1683" spans="2:20" x14ac:dyDescent="0.35">
      <c r="B1683" s="957"/>
      <c r="C1683" s="957"/>
      <c r="D1683" s="957"/>
      <c r="E1683" s="957"/>
      <c r="F1683" s="957"/>
      <c r="G1683" s="957"/>
      <c r="H1683" s="957"/>
      <c r="I1683" s="957"/>
      <c r="J1683" s="957"/>
      <c r="K1683" s="957"/>
      <c r="L1683" s="957"/>
      <c r="M1683" s="957"/>
      <c r="N1683" s="957"/>
      <c r="O1683" s="957"/>
      <c r="P1683" s="957"/>
      <c r="Q1683" s="957"/>
      <c r="R1683" s="957"/>
      <c r="S1683" s="957"/>
      <c r="T1683" s="957"/>
    </row>
    <row r="1684" spans="2:20" x14ac:dyDescent="0.35">
      <c r="B1684" s="957"/>
      <c r="C1684" s="957"/>
      <c r="D1684" s="957"/>
      <c r="E1684" s="957"/>
      <c r="F1684" s="957"/>
      <c r="G1684" s="957"/>
      <c r="H1684" s="957"/>
      <c r="I1684" s="957"/>
      <c r="J1684" s="957"/>
      <c r="K1684" s="957"/>
      <c r="L1684" s="957"/>
      <c r="M1684" s="957"/>
      <c r="N1684" s="957"/>
      <c r="O1684" s="957"/>
      <c r="P1684" s="957"/>
      <c r="Q1684" s="957"/>
      <c r="R1684" s="957"/>
      <c r="S1684" s="957"/>
      <c r="T1684" s="957"/>
    </row>
    <row r="1685" spans="2:20" x14ac:dyDescent="0.35">
      <c r="B1685" s="957"/>
      <c r="C1685" s="957"/>
      <c r="D1685" s="957"/>
      <c r="E1685" s="957"/>
      <c r="F1685" s="957"/>
      <c r="G1685" s="957"/>
      <c r="H1685" s="957"/>
      <c r="I1685" s="957"/>
      <c r="J1685" s="957"/>
      <c r="K1685" s="957"/>
      <c r="L1685" s="957"/>
      <c r="M1685" s="957"/>
      <c r="N1685" s="957"/>
      <c r="O1685" s="957"/>
      <c r="P1685" s="957"/>
      <c r="Q1685" s="957"/>
      <c r="R1685" s="957"/>
      <c r="S1685" s="957"/>
      <c r="T1685" s="957"/>
    </row>
    <row r="1686" spans="2:20" x14ac:dyDescent="0.35">
      <c r="B1686" s="957"/>
      <c r="C1686" s="957"/>
      <c r="D1686" s="957"/>
      <c r="E1686" s="957"/>
      <c r="F1686" s="957"/>
      <c r="G1686" s="957"/>
      <c r="H1686" s="957"/>
      <c r="I1686" s="957"/>
      <c r="J1686" s="957"/>
      <c r="K1686" s="957"/>
      <c r="L1686" s="957"/>
      <c r="M1686" s="957"/>
      <c r="N1686" s="957"/>
      <c r="O1686" s="957"/>
      <c r="P1686" s="957"/>
      <c r="Q1686" s="957"/>
      <c r="R1686" s="957"/>
      <c r="S1686" s="957"/>
      <c r="T1686" s="957"/>
    </row>
    <row r="1687" spans="2:20" x14ac:dyDescent="0.35">
      <c r="B1687" s="957"/>
      <c r="C1687" s="957"/>
      <c r="D1687" s="957"/>
      <c r="E1687" s="957"/>
      <c r="F1687" s="957"/>
      <c r="G1687" s="957"/>
      <c r="H1687" s="957"/>
      <c r="I1687" s="957"/>
      <c r="J1687" s="957"/>
      <c r="K1687" s="957"/>
      <c r="L1687" s="957"/>
      <c r="M1687" s="957"/>
      <c r="N1687" s="957"/>
      <c r="O1687" s="957"/>
      <c r="P1687" s="957"/>
      <c r="Q1687" s="957"/>
      <c r="R1687" s="957"/>
      <c r="S1687" s="957"/>
      <c r="T1687" s="957"/>
    </row>
    <row r="1688" spans="2:20" x14ac:dyDescent="0.35">
      <c r="B1688" s="957"/>
      <c r="C1688" s="957"/>
      <c r="D1688" s="957"/>
      <c r="E1688" s="957"/>
      <c r="F1688" s="957"/>
      <c r="G1688" s="957"/>
      <c r="H1688" s="957"/>
      <c r="I1688" s="957"/>
      <c r="J1688" s="957"/>
      <c r="K1688" s="957"/>
      <c r="L1688" s="957"/>
      <c r="M1688" s="957"/>
      <c r="N1688" s="957"/>
      <c r="O1688" s="957"/>
      <c r="P1688" s="957"/>
      <c r="Q1688" s="957"/>
      <c r="R1688" s="957"/>
      <c r="S1688" s="957"/>
      <c r="T1688" s="957"/>
    </row>
    <row r="1689" spans="2:20" x14ac:dyDescent="0.35">
      <c r="B1689" s="957"/>
      <c r="C1689" s="957"/>
      <c r="D1689" s="957"/>
      <c r="E1689" s="957"/>
      <c r="F1689" s="957"/>
      <c r="G1689" s="957"/>
      <c r="H1689" s="957"/>
      <c r="I1689" s="957"/>
      <c r="J1689" s="957"/>
      <c r="K1689" s="957"/>
      <c r="L1689" s="957"/>
      <c r="M1689" s="957"/>
      <c r="N1689" s="957"/>
      <c r="O1689" s="957"/>
      <c r="P1689" s="957"/>
      <c r="Q1689" s="957"/>
      <c r="R1689" s="957"/>
      <c r="S1689" s="957"/>
      <c r="T1689" s="957"/>
    </row>
    <row r="1690" spans="2:20" x14ac:dyDescent="0.35">
      <c r="B1690" s="957"/>
      <c r="C1690" s="957"/>
      <c r="D1690" s="957"/>
      <c r="E1690" s="957"/>
      <c r="F1690" s="957"/>
      <c r="G1690" s="957"/>
      <c r="H1690" s="957"/>
      <c r="I1690" s="957"/>
      <c r="J1690" s="957"/>
      <c r="K1690" s="957"/>
      <c r="L1690" s="957"/>
      <c r="M1690" s="957"/>
      <c r="N1690" s="957"/>
      <c r="O1690" s="957"/>
      <c r="P1690" s="957"/>
      <c r="Q1690" s="957"/>
      <c r="R1690" s="957"/>
      <c r="S1690" s="957"/>
      <c r="T1690" s="957"/>
    </row>
    <row r="1691" spans="2:20" x14ac:dyDescent="0.35">
      <c r="B1691" s="957"/>
      <c r="C1691" s="957"/>
      <c r="D1691" s="957"/>
      <c r="E1691" s="957"/>
      <c r="F1691" s="957"/>
      <c r="G1691" s="957"/>
      <c r="H1691" s="957"/>
      <c r="I1691" s="957"/>
      <c r="J1691" s="957"/>
      <c r="K1691" s="957"/>
      <c r="L1691" s="957"/>
      <c r="M1691" s="957"/>
      <c r="N1691" s="957"/>
      <c r="O1691" s="957"/>
      <c r="P1691" s="957"/>
      <c r="Q1691" s="957"/>
      <c r="R1691" s="957"/>
      <c r="S1691" s="957"/>
      <c r="T1691" s="957"/>
    </row>
    <row r="1692" spans="2:20" x14ac:dyDescent="0.35">
      <c r="B1692" s="957"/>
      <c r="C1692" s="957"/>
      <c r="D1692" s="957"/>
      <c r="E1692" s="957"/>
      <c r="F1692" s="957"/>
      <c r="G1692" s="957"/>
      <c r="H1692" s="957"/>
      <c r="I1692" s="957"/>
      <c r="J1692" s="957"/>
      <c r="K1692" s="957"/>
      <c r="L1692" s="957"/>
      <c r="M1692" s="957"/>
      <c r="N1692" s="957"/>
      <c r="O1692" s="957"/>
      <c r="P1692" s="957"/>
      <c r="Q1692" s="957"/>
      <c r="R1692" s="957"/>
      <c r="S1692" s="957"/>
      <c r="T1692" s="957"/>
    </row>
    <row r="1693" spans="2:20" x14ac:dyDescent="0.35">
      <c r="B1693" s="957"/>
      <c r="C1693" s="957"/>
      <c r="D1693" s="957"/>
      <c r="E1693" s="957"/>
      <c r="F1693" s="957"/>
      <c r="G1693" s="957"/>
      <c r="H1693" s="957"/>
      <c r="I1693" s="957"/>
      <c r="J1693" s="957"/>
      <c r="K1693" s="957"/>
      <c r="L1693" s="957"/>
      <c r="M1693" s="957"/>
      <c r="N1693" s="957"/>
      <c r="O1693" s="957"/>
      <c r="P1693" s="957"/>
      <c r="Q1693" s="957"/>
      <c r="R1693" s="957"/>
      <c r="S1693" s="957"/>
      <c r="T1693" s="957"/>
    </row>
    <row r="1694" spans="2:20" x14ac:dyDescent="0.35">
      <c r="B1694" s="957"/>
      <c r="C1694" s="957"/>
      <c r="D1694" s="957"/>
      <c r="E1694" s="957"/>
      <c r="F1694" s="957"/>
      <c r="G1694" s="957"/>
      <c r="H1694" s="957"/>
      <c r="I1694" s="957"/>
      <c r="J1694" s="957"/>
      <c r="K1694" s="957"/>
      <c r="L1694" s="957"/>
      <c r="M1694" s="957"/>
      <c r="N1694" s="957"/>
      <c r="O1694" s="957"/>
      <c r="P1694" s="957"/>
      <c r="Q1694" s="957"/>
      <c r="R1694" s="957"/>
      <c r="S1694" s="957"/>
      <c r="T1694" s="957"/>
    </row>
    <row r="1695" spans="2:20" x14ac:dyDescent="0.35">
      <c r="B1695" s="957"/>
      <c r="C1695" s="957"/>
      <c r="D1695" s="957"/>
      <c r="E1695" s="957"/>
      <c r="F1695" s="957"/>
      <c r="G1695" s="957"/>
      <c r="H1695" s="957"/>
      <c r="I1695" s="957"/>
      <c r="J1695" s="957"/>
      <c r="K1695" s="957"/>
      <c r="L1695" s="957"/>
      <c r="M1695" s="957"/>
      <c r="N1695" s="957"/>
      <c r="O1695" s="957"/>
      <c r="P1695" s="957"/>
      <c r="Q1695" s="957"/>
      <c r="R1695" s="957"/>
      <c r="S1695" s="957"/>
      <c r="T1695" s="957"/>
    </row>
    <row r="1696" spans="2:20" x14ac:dyDescent="0.35">
      <c r="B1696" s="957"/>
      <c r="C1696" s="957"/>
      <c r="D1696" s="957"/>
      <c r="E1696" s="957"/>
      <c r="F1696" s="957"/>
      <c r="G1696" s="957"/>
      <c r="H1696" s="957"/>
      <c r="I1696" s="957"/>
      <c r="J1696" s="957"/>
      <c r="K1696" s="957"/>
      <c r="L1696" s="957"/>
      <c r="M1696" s="957"/>
      <c r="N1696" s="957"/>
      <c r="O1696" s="957"/>
      <c r="P1696" s="957"/>
      <c r="Q1696" s="957"/>
      <c r="R1696" s="957"/>
      <c r="S1696" s="957"/>
      <c r="T1696" s="957"/>
    </row>
    <row r="1697" spans="2:20" x14ac:dyDescent="0.35">
      <c r="B1697" s="957"/>
      <c r="C1697" s="957"/>
      <c r="D1697" s="957"/>
      <c r="E1697" s="957"/>
      <c r="F1697" s="957"/>
      <c r="G1697" s="957"/>
      <c r="H1697" s="957"/>
      <c r="I1697" s="957"/>
      <c r="J1697" s="957"/>
      <c r="K1697" s="957"/>
      <c r="L1697" s="957"/>
      <c r="M1697" s="957"/>
      <c r="N1697" s="957"/>
      <c r="O1697" s="957"/>
      <c r="P1697" s="957"/>
      <c r="Q1697" s="957"/>
      <c r="R1697" s="957"/>
      <c r="S1697" s="957"/>
      <c r="T1697" s="957"/>
    </row>
    <row r="1698" spans="2:20" x14ac:dyDescent="0.35">
      <c r="B1698" s="957"/>
      <c r="C1698" s="957"/>
      <c r="D1698" s="957"/>
      <c r="E1698" s="957"/>
      <c r="F1698" s="957"/>
      <c r="G1698" s="957"/>
      <c r="H1698" s="957"/>
      <c r="I1698" s="957"/>
      <c r="J1698" s="957"/>
      <c r="K1698" s="957"/>
      <c r="L1698" s="957"/>
      <c r="M1698" s="957"/>
      <c r="N1698" s="957"/>
      <c r="O1698" s="957"/>
      <c r="P1698" s="957"/>
      <c r="Q1698" s="957"/>
      <c r="R1698" s="957"/>
      <c r="S1698" s="957"/>
      <c r="T1698" s="957"/>
    </row>
    <row r="1699" spans="2:20" x14ac:dyDescent="0.35">
      <c r="B1699" s="957"/>
      <c r="C1699" s="957"/>
      <c r="D1699" s="957"/>
      <c r="E1699" s="957"/>
      <c r="F1699" s="957"/>
      <c r="G1699" s="957"/>
      <c r="H1699" s="957"/>
      <c r="I1699" s="957"/>
      <c r="J1699" s="957"/>
      <c r="K1699" s="957"/>
      <c r="L1699" s="957"/>
      <c r="M1699" s="957"/>
      <c r="N1699" s="957"/>
      <c r="O1699" s="957"/>
      <c r="P1699" s="957"/>
      <c r="Q1699" s="957"/>
      <c r="R1699" s="957"/>
      <c r="S1699" s="957"/>
      <c r="T1699" s="957"/>
    </row>
    <row r="1700" spans="2:20" x14ac:dyDescent="0.35">
      <c r="B1700" s="957"/>
      <c r="C1700" s="957"/>
      <c r="D1700" s="957"/>
      <c r="E1700" s="957"/>
      <c r="F1700" s="957"/>
      <c r="G1700" s="957"/>
      <c r="H1700" s="957"/>
      <c r="I1700" s="957"/>
      <c r="J1700" s="957"/>
      <c r="K1700" s="957"/>
      <c r="L1700" s="957"/>
      <c r="M1700" s="957"/>
      <c r="N1700" s="957"/>
      <c r="O1700" s="957"/>
      <c r="P1700" s="957"/>
      <c r="Q1700" s="957"/>
      <c r="R1700" s="957"/>
      <c r="S1700" s="957"/>
      <c r="T1700" s="957"/>
    </row>
    <row r="1701" spans="2:20" x14ac:dyDescent="0.35">
      <c r="B1701" s="957"/>
      <c r="C1701" s="957"/>
      <c r="D1701" s="957"/>
      <c r="E1701" s="957"/>
      <c r="F1701" s="957"/>
      <c r="G1701" s="957"/>
      <c r="H1701" s="957"/>
      <c r="I1701" s="957"/>
      <c r="J1701" s="957"/>
      <c r="K1701" s="957"/>
      <c r="L1701" s="957"/>
      <c r="M1701" s="957"/>
      <c r="N1701" s="957"/>
      <c r="O1701" s="957"/>
      <c r="P1701" s="957"/>
      <c r="Q1701" s="957"/>
      <c r="R1701" s="957"/>
      <c r="S1701" s="957"/>
      <c r="T1701" s="957"/>
    </row>
    <row r="1702" spans="2:20" x14ac:dyDescent="0.35">
      <c r="B1702" s="957"/>
      <c r="C1702" s="957"/>
      <c r="D1702" s="957"/>
      <c r="E1702" s="957"/>
      <c r="F1702" s="957"/>
      <c r="G1702" s="957"/>
      <c r="H1702" s="957"/>
      <c r="I1702" s="957"/>
      <c r="J1702" s="957"/>
      <c r="K1702" s="957"/>
      <c r="L1702" s="957"/>
      <c r="M1702" s="957"/>
      <c r="N1702" s="957"/>
      <c r="O1702" s="957"/>
      <c r="P1702" s="957"/>
      <c r="Q1702" s="957"/>
      <c r="R1702" s="957"/>
      <c r="S1702" s="957"/>
      <c r="T1702" s="957"/>
    </row>
    <row r="1703" spans="2:20" x14ac:dyDescent="0.35">
      <c r="B1703" s="957"/>
      <c r="C1703" s="957"/>
      <c r="D1703" s="957"/>
      <c r="E1703" s="957"/>
      <c r="F1703" s="957"/>
      <c r="G1703" s="957"/>
      <c r="H1703" s="957"/>
      <c r="I1703" s="957"/>
      <c r="J1703" s="957"/>
      <c r="K1703" s="957"/>
      <c r="L1703" s="957"/>
      <c r="M1703" s="957"/>
      <c r="N1703" s="957"/>
      <c r="O1703" s="957"/>
      <c r="P1703" s="957"/>
      <c r="Q1703" s="957"/>
      <c r="R1703" s="957"/>
      <c r="S1703" s="957"/>
      <c r="T1703" s="957"/>
    </row>
    <row r="1704" spans="2:20" x14ac:dyDescent="0.35">
      <c r="B1704" s="957"/>
      <c r="C1704" s="957"/>
      <c r="D1704" s="957"/>
      <c r="E1704" s="957"/>
      <c r="F1704" s="957"/>
      <c r="G1704" s="957"/>
      <c r="H1704" s="957"/>
      <c r="I1704" s="957"/>
      <c r="J1704" s="957"/>
      <c r="K1704" s="957"/>
      <c r="L1704" s="957"/>
      <c r="M1704" s="957"/>
      <c r="N1704" s="957"/>
      <c r="O1704" s="957"/>
      <c r="P1704" s="957"/>
      <c r="Q1704" s="957"/>
      <c r="R1704" s="957"/>
      <c r="S1704" s="957"/>
      <c r="T1704" s="957"/>
    </row>
    <row r="1705" spans="2:20" x14ac:dyDescent="0.35">
      <c r="B1705" s="957"/>
      <c r="C1705" s="957"/>
      <c r="D1705" s="957"/>
      <c r="E1705" s="957"/>
      <c r="F1705" s="957"/>
      <c r="G1705" s="957"/>
      <c r="H1705" s="957"/>
      <c r="I1705" s="957"/>
      <c r="J1705" s="957"/>
      <c r="K1705" s="957"/>
      <c r="L1705" s="957"/>
      <c r="M1705" s="957"/>
      <c r="N1705" s="957"/>
      <c r="O1705" s="957"/>
      <c r="P1705" s="957"/>
      <c r="Q1705" s="957"/>
      <c r="R1705" s="957"/>
      <c r="S1705" s="957"/>
      <c r="T1705" s="957"/>
    </row>
    <row r="1706" spans="2:20" x14ac:dyDescent="0.35">
      <c r="B1706" s="957"/>
      <c r="C1706" s="957"/>
      <c r="D1706" s="957"/>
      <c r="E1706" s="957"/>
      <c r="F1706" s="957"/>
      <c r="G1706" s="957"/>
      <c r="H1706" s="957"/>
      <c r="I1706" s="957"/>
      <c r="J1706" s="957"/>
      <c r="K1706" s="957"/>
      <c r="L1706" s="957"/>
      <c r="M1706" s="957"/>
      <c r="N1706" s="957"/>
      <c r="O1706" s="957"/>
      <c r="P1706" s="957"/>
      <c r="Q1706" s="957"/>
      <c r="R1706" s="957"/>
      <c r="S1706" s="957"/>
      <c r="T1706" s="957"/>
    </row>
    <row r="1707" spans="2:20" x14ac:dyDescent="0.35">
      <c r="B1707" s="957"/>
      <c r="C1707" s="957"/>
      <c r="D1707" s="957"/>
      <c r="E1707" s="957"/>
      <c r="F1707" s="957"/>
      <c r="G1707" s="957"/>
      <c r="H1707" s="957"/>
      <c r="I1707" s="957"/>
      <c r="J1707" s="957"/>
      <c r="K1707" s="957"/>
      <c r="L1707" s="957"/>
      <c r="M1707" s="957"/>
      <c r="N1707" s="957"/>
      <c r="O1707" s="957"/>
      <c r="P1707" s="957"/>
      <c r="Q1707" s="957"/>
      <c r="R1707" s="957"/>
      <c r="S1707" s="957"/>
      <c r="T1707" s="957"/>
    </row>
    <row r="1708" spans="2:20" x14ac:dyDescent="0.35">
      <c r="B1708" s="957"/>
      <c r="C1708" s="957"/>
      <c r="D1708" s="957"/>
      <c r="E1708" s="957"/>
      <c r="F1708" s="957"/>
      <c r="G1708" s="957"/>
      <c r="H1708" s="957"/>
      <c r="I1708" s="957"/>
      <c r="J1708" s="957"/>
      <c r="K1708" s="957"/>
      <c r="L1708" s="957"/>
      <c r="M1708" s="957"/>
      <c r="N1708" s="957"/>
      <c r="O1708" s="957"/>
      <c r="P1708" s="957"/>
      <c r="Q1708" s="957"/>
      <c r="R1708" s="957"/>
      <c r="S1708" s="957"/>
      <c r="T1708" s="957"/>
    </row>
    <row r="1709" spans="2:20" x14ac:dyDescent="0.35">
      <c r="B1709" s="957"/>
      <c r="C1709" s="957"/>
      <c r="D1709" s="957"/>
      <c r="E1709" s="957"/>
      <c r="F1709" s="957"/>
      <c r="G1709" s="957"/>
      <c r="H1709" s="957"/>
      <c r="I1709" s="957"/>
      <c r="J1709" s="957"/>
      <c r="K1709" s="957"/>
      <c r="L1709" s="957"/>
      <c r="M1709" s="957"/>
      <c r="N1709" s="957"/>
      <c r="O1709" s="957"/>
      <c r="P1709" s="957"/>
      <c r="Q1709" s="957"/>
      <c r="R1709" s="957"/>
      <c r="S1709" s="957"/>
      <c r="T1709" s="957"/>
    </row>
    <row r="1710" spans="2:20" x14ac:dyDescent="0.35">
      <c r="B1710" s="957"/>
      <c r="C1710" s="957"/>
      <c r="D1710" s="957"/>
      <c r="E1710" s="957"/>
      <c r="F1710" s="957"/>
      <c r="G1710" s="957"/>
      <c r="H1710" s="957"/>
      <c r="I1710" s="957"/>
      <c r="J1710" s="957"/>
      <c r="K1710" s="957"/>
      <c r="L1710" s="957"/>
      <c r="M1710" s="957"/>
      <c r="N1710" s="957"/>
      <c r="O1710" s="957"/>
      <c r="P1710" s="957"/>
      <c r="Q1710" s="957"/>
      <c r="R1710" s="957"/>
      <c r="S1710" s="957"/>
      <c r="T1710" s="957"/>
    </row>
    <row r="1711" spans="2:20" x14ac:dyDescent="0.35">
      <c r="B1711" s="957"/>
      <c r="C1711" s="957"/>
      <c r="D1711" s="957"/>
      <c r="E1711" s="957"/>
      <c r="F1711" s="957"/>
      <c r="G1711" s="957"/>
      <c r="H1711" s="957"/>
      <c r="I1711" s="957"/>
      <c r="J1711" s="957"/>
      <c r="K1711" s="957"/>
      <c r="L1711" s="957"/>
      <c r="M1711" s="957"/>
      <c r="N1711" s="957"/>
      <c r="O1711" s="957"/>
      <c r="P1711" s="957"/>
      <c r="Q1711" s="957"/>
      <c r="R1711" s="957"/>
      <c r="S1711" s="957"/>
      <c r="T1711" s="957"/>
    </row>
    <row r="1712" spans="2:20" x14ac:dyDescent="0.35">
      <c r="B1712" s="957"/>
      <c r="C1712" s="957"/>
      <c r="D1712" s="957"/>
      <c r="E1712" s="957"/>
      <c r="F1712" s="957"/>
      <c r="G1712" s="957"/>
      <c r="H1712" s="957"/>
      <c r="I1712" s="957"/>
      <c r="J1712" s="957"/>
      <c r="K1712" s="957"/>
      <c r="L1712" s="957"/>
      <c r="M1712" s="957"/>
      <c r="N1712" s="957"/>
      <c r="O1712" s="957"/>
      <c r="P1712" s="957"/>
      <c r="Q1712" s="957"/>
      <c r="R1712" s="957"/>
      <c r="S1712" s="957"/>
      <c r="T1712" s="957"/>
    </row>
    <row r="1713" spans="2:20" x14ac:dyDescent="0.35">
      <c r="B1713" s="957"/>
      <c r="C1713" s="957"/>
      <c r="D1713" s="957"/>
      <c r="E1713" s="957"/>
      <c r="F1713" s="957"/>
      <c r="G1713" s="957"/>
      <c r="H1713" s="957"/>
      <c r="I1713" s="957"/>
      <c r="J1713" s="957"/>
      <c r="K1713" s="957"/>
      <c r="L1713" s="957"/>
      <c r="M1713" s="957"/>
      <c r="N1713" s="957"/>
      <c r="O1713" s="957"/>
      <c r="P1713" s="957"/>
      <c r="Q1713" s="957"/>
      <c r="R1713" s="957"/>
      <c r="S1713" s="957"/>
      <c r="T1713" s="957"/>
    </row>
    <row r="1714" spans="2:20" x14ac:dyDescent="0.35">
      <c r="B1714" s="957"/>
      <c r="C1714" s="957"/>
      <c r="D1714" s="957"/>
      <c r="E1714" s="957"/>
      <c r="F1714" s="957"/>
      <c r="G1714" s="957"/>
      <c r="H1714" s="957"/>
      <c r="I1714" s="957"/>
      <c r="J1714" s="957"/>
      <c r="K1714" s="957"/>
      <c r="L1714" s="957"/>
      <c r="M1714" s="957"/>
      <c r="N1714" s="957"/>
      <c r="O1714" s="957"/>
      <c r="P1714" s="957"/>
      <c r="Q1714" s="957"/>
      <c r="R1714" s="957"/>
      <c r="S1714" s="957"/>
      <c r="T1714" s="957"/>
    </row>
    <row r="1715" spans="2:20" x14ac:dyDescent="0.35">
      <c r="B1715" s="957"/>
      <c r="C1715" s="957"/>
      <c r="D1715" s="957"/>
      <c r="E1715" s="957"/>
      <c r="F1715" s="957"/>
      <c r="G1715" s="957"/>
      <c r="H1715" s="957"/>
      <c r="I1715" s="957"/>
      <c r="J1715" s="957"/>
      <c r="K1715" s="957"/>
      <c r="L1715" s="957"/>
      <c r="M1715" s="957"/>
      <c r="N1715" s="957"/>
      <c r="O1715" s="957"/>
      <c r="P1715" s="957"/>
      <c r="Q1715" s="957"/>
      <c r="R1715" s="957"/>
      <c r="S1715" s="957"/>
      <c r="T1715" s="957"/>
    </row>
    <row r="1716" spans="2:20" x14ac:dyDescent="0.35">
      <c r="B1716" s="957"/>
      <c r="C1716" s="957"/>
      <c r="D1716" s="957"/>
      <c r="E1716" s="957"/>
      <c r="F1716" s="957"/>
      <c r="G1716" s="957"/>
      <c r="H1716" s="957"/>
      <c r="I1716" s="957"/>
      <c r="J1716" s="957"/>
      <c r="K1716" s="957"/>
      <c r="L1716" s="957"/>
      <c r="M1716" s="957"/>
      <c r="N1716" s="957"/>
      <c r="O1716" s="957"/>
      <c r="P1716" s="957"/>
      <c r="Q1716" s="957"/>
      <c r="R1716" s="957"/>
      <c r="S1716" s="957"/>
      <c r="T1716" s="957"/>
    </row>
    <row r="1717" spans="2:20" x14ac:dyDescent="0.35">
      <c r="B1717" s="957"/>
      <c r="C1717" s="957"/>
      <c r="D1717" s="957"/>
      <c r="E1717" s="957"/>
      <c r="F1717" s="957"/>
      <c r="G1717" s="957"/>
      <c r="H1717" s="957"/>
      <c r="I1717" s="957"/>
      <c r="J1717" s="957"/>
      <c r="K1717" s="957"/>
      <c r="L1717" s="957"/>
      <c r="M1717" s="957"/>
      <c r="N1717" s="957"/>
      <c r="O1717" s="957"/>
      <c r="P1717" s="957"/>
      <c r="Q1717" s="957"/>
      <c r="R1717" s="957"/>
      <c r="S1717" s="957"/>
      <c r="T1717" s="957"/>
    </row>
    <row r="1718" spans="2:20" x14ac:dyDescent="0.35">
      <c r="B1718" s="957"/>
      <c r="C1718" s="957"/>
      <c r="D1718" s="957"/>
      <c r="E1718" s="957"/>
      <c r="F1718" s="957"/>
      <c r="G1718" s="957"/>
      <c r="H1718" s="957"/>
      <c r="I1718" s="957"/>
      <c r="J1718" s="957"/>
      <c r="K1718" s="957"/>
      <c r="L1718" s="957"/>
      <c r="M1718" s="957"/>
      <c r="N1718" s="957"/>
      <c r="O1718" s="957"/>
      <c r="P1718" s="957"/>
      <c r="Q1718" s="957"/>
      <c r="R1718" s="957"/>
      <c r="S1718" s="957"/>
      <c r="T1718" s="957"/>
    </row>
    <row r="1719" spans="2:20" x14ac:dyDescent="0.35">
      <c r="B1719" s="957"/>
      <c r="C1719" s="957"/>
      <c r="D1719" s="957"/>
      <c r="E1719" s="957"/>
      <c r="F1719" s="957"/>
      <c r="G1719" s="957"/>
      <c r="H1719" s="957"/>
      <c r="I1719" s="957"/>
      <c r="J1719" s="957"/>
      <c r="K1719" s="957"/>
      <c r="L1719" s="957"/>
      <c r="M1719" s="957"/>
      <c r="N1719" s="957"/>
      <c r="O1719" s="957"/>
      <c r="P1719" s="957"/>
      <c r="Q1719" s="957"/>
      <c r="R1719" s="957"/>
      <c r="S1719" s="957"/>
      <c r="T1719" s="957"/>
    </row>
    <row r="1720" spans="2:20" x14ac:dyDescent="0.35">
      <c r="B1720" s="957"/>
      <c r="C1720" s="957"/>
      <c r="D1720" s="957"/>
      <c r="E1720" s="957"/>
      <c r="F1720" s="957"/>
      <c r="G1720" s="957"/>
      <c r="H1720" s="957"/>
      <c r="I1720" s="957"/>
      <c r="J1720" s="957"/>
      <c r="K1720" s="957"/>
      <c r="L1720" s="957"/>
      <c r="M1720" s="957"/>
      <c r="N1720" s="957"/>
      <c r="O1720" s="957"/>
      <c r="P1720" s="957"/>
      <c r="Q1720" s="957"/>
      <c r="R1720" s="957"/>
      <c r="S1720" s="957"/>
      <c r="T1720" s="957"/>
    </row>
    <row r="1721" spans="2:20" x14ac:dyDescent="0.35">
      <c r="B1721" s="957"/>
      <c r="C1721" s="957"/>
      <c r="D1721" s="957"/>
      <c r="E1721" s="957"/>
      <c r="F1721" s="957"/>
      <c r="G1721" s="957"/>
      <c r="H1721" s="957"/>
      <c r="I1721" s="957"/>
      <c r="J1721" s="957"/>
      <c r="K1721" s="957"/>
      <c r="L1721" s="957"/>
      <c r="M1721" s="957"/>
      <c r="N1721" s="957"/>
      <c r="O1721" s="957"/>
      <c r="P1721" s="957"/>
      <c r="Q1721" s="957"/>
      <c r="R1721" s="957"/>
      <c r="S1721" s="957"/>
      <c r="T1721" s="957"/>
    </row>
    <row r="1722" spans="2:20" x14ac:dyDescent="0.35">
      <c r="B1722" s="957"/>
      <c r="C1722" s="957"/>
      <c r="D1722" s="957"/>
      <c r="E1722" s="957"/>
      <c r="F1722" s="957"/>
      <c r="G1722" s="957"/>
      <c r="H1722" s="957"/>
      <c r="I1722" s="957"/>
      <c r="J1722" s="957"/>
      <c r="K1722" s="957"/>
      <c r="L1722" s="957"/>
      <c r="M1722" s="957"/>
      <c r="N1722" s="957"/>
      <c r="O1722" s="957"/>
      <c r="P1722" s="957"/>
      <c r="Q1722" s="957"/>
      <c r="R1722" s="957"/>
      <c r="S1722" s="957"/>
      <c r="T1722" s="957"/>
    </row>
    <row r="1723" spans="2:20" x14ac:dyDescent="0.35">
      <c r="B1723" s="957"/>
      <c r="C1723" s="957"/>
      <c r="D1723" s="957"/>
      <c r="E1723" s="957"/>
      <c r="F1723" s="957"/>
      <c r="G1723" s="957"/>
      <c r="H1723" s="957"/>
      <c r="I1723" s="957"/>
      <c r="J1723" s="957"/>
      <c r="K1723" s="957"/>
      <c r="L1723" s="957"/>
      <c r="M1723" s="957"/>
      <c r="N1723" s="957"/>
      <c r="O1723" s="957"/>
      <c r="P1723" s="957"/>
      <c r="Q1723" s="957"/>
      <c r="R1723" s="957"/>
      <c r="S1723" s="957"/>
      <c r="T1723" s="957"/>
    </row>
    <row r="1724" spans="2:20" x14ac:dyDescent="0.35">
      <c r="B1724" s="957"/>
      <c r="C1724" s="957"/>
      <c r="D1724" s="957"/>
      <c r="E1724" s="957"/>
      <c r="F1724" s="957"/>
      <c r="G1724" s="957"/>
      <c r="H1724" s="957"/>
      <c r="I1724" s="957"/>
      <c r="J1724" s="957"/>
      <c r="K1724" s="957"/>
      <c r="L1724" s="957"/>
      <c r="M1724" s="957"/>
      <c r="N1724" s="957"/>
      <c r="O1724" s="957"/>
      <c r="P1724" s="957"/>
      <c r="Q1724" s="957"/>
      <c r="R1724" s="957"/>
      <c r="S1724" s="957"/>
      <c r="T1724" s="957"/>
    </row>
    <row r="1725" spans="2:20" x14ac:dyDescent="0.35">
      <c r="B1725" s="957"/>
      <c r="C1725" s="957"/>
      <c r="D1725" s="957"/>
      <c r="E1725" s="957"/>
      <c r="F1725" s="957"/>
      <c r="G1725" s="957"/>
      <c r="H1725" s="957"/>
      <c r="I1725" s="957"/>
      <c r="J1725" s="957"/>
      <c r="K1725" s="957"/>
      <c r="L1725" s="957"/>
      <c r="M1725" s="957"/>
      <c r="N1725" s="957"/>
      <c r="O1725" s="957"/>
      <c r="P1725" s="957"/>
      <c r="Q1725" s="957"/>
      <c r="R1725" s="957"/>
      <c r="S1725" s="957"/>
      <c r="T1725" s="957"/>
    </row>
    <row r="1726" spans="2:20" x14ac:dyDescent="0.35">
      <c r="B1726" s="957"/>
      <c r="C1726" s="957"/>
      <c r="D1726" s="957"/>
      <c r="E1726" s="957"/>
      <c r="F1726" s="957"/>
      <c r="G1726" s="957"/>
      <c r="H1726" s="957"/>
      <c r="I1726" s="957"/>
      <c r="J1726" s="957"/>
      <c r="K1726" s="957"/>
      <c r="L1726" s="957"/>
      <c r="M1726" s="957"/>
      <c r="N1726" s="957"/>
      <c r="O1726" s="957"/>
      <c r="P1726" s="957"/>
      <c r="Q1726" s="957"/>
      <c r="R1726" s="957"/>
      <c r="S1726" s="957"/>
      <c r="T1726" s="957"/>
    </row>
    <row r="1727" spans="2:20" x14ac:dyDescent="0.35">
      <c r="B1727" s="957"/>
      <c r="C1727" s="957"/>
      <c r="D1727" s="957"/>
      <c r="E1727" s="957"/>
      <c r="F1727" s="957"/>
      <c r="G1727" s="957"/>
      <c r="H1727" s="957"/>
      <c r="I1727" s="957"/>
      <c r="J1727" s="957"/>
      <c r="K1727" s="957"/>
      <c r="L1727" s="957"/>
      <c r="M1727" s="957"/>
      <c r="N1727" s="957"/>
      <c r="O1727" s="957"/>
      <c r="P1727" s="957"/>
      <c r="Q1727" s="957"/>
      <c r="R1727" s="957"/>
      <c r="S1727" s="957"/>
      <c r="T1727" s="957"/>
    </row>
    <row r="1728" spans="2:20" x14ac:dyDescent="0.35">
      <c r="B1728" s="957"/>
      <c r="C1728" s="957"/>
      <c r="D1728" s="957"/>
      <c r="E1728" s="957"/>
      <c r="F1728" s="957"/>
      <c r="G1728" s="957"/>
      <c r="H1728" s="957"/>
      <c r="I1728" s="957"/>
      <c r="J1728" s="957"/>
      <c r="K1728" s="957"/>
      <c r="L1728" s="957"/>
      <c r="M1728" s="957"/>
      <c r="N1728" s="957"/>
      <c r="O1728" s="957"/>
      <c r="P1728" s="957"/>
      <c r="Q1728" s="957"/>
      <c r="R1728" s="957"/>
      <c r="S1728" s="957"/>
      <c r="T1728" s="957"/>
    </row>
    <row r="1729" spans="2:20" x14ac:dyDescent="0.35">
      <c r="B1729" s="957"/>
      <c r="C1729" s="957"/>
      <c r="D1729" s="957"/>
      <c r="E1729" s="957"/>
      <c r="F1729" s="957"/>
      <c r="G1729" s="957"/>
      <c r="H1729" s="957"/>
      <c r="I1729" s="957"/>
      <c r="J1729" s="957"/>
      <c r="K1729" s="957"/>
      <c r="L1729" s="957"/>
      <c r="M1729" s="957"/>
      <c r="N1729" s="957"/>
      <c r="O1729" s="957"/>
      <c r="P1729" s="957"/>
      <c r="Q1729" s="957"/>
      <c r="R1729" s="957"/>
      <c r="S1729" s="957"/>
      <c r="T1729" s="957"/>
    </row>
    <row r="1730" spans="2:20" x14ac:dyDescent="0.35">
      <c r="B1730" s="957"/>
      <c r="C1730" s="957"/>
      <c r="D1730" s="957"/>
      <c r="E1730" s="957"/>
      <c r="F1730" s="957"/>
      <c r="G1730" s="957"/>
      <c r="H1730" s="957"/>
      <c r="I1730" s="957"/>
      <c r="J1730" s="957"/>
      <c r="K1730" s="957"/>
      <c r="L1730" s="957"/>
      <c r="M1730" s="957"/>
      <c r="N1730" s="957"/>
      <c r="O1730" s="957"/>
      <c r="P1730" s="957"/>
      <c r="Q1730" s="957"/>
      <c r="R1730" s="957"/>
      <c r="S1730" s="957"/>
      <c r="T1730" s="957"/>
    </row>
    <row r="1731" spans="2:20" x14ac:dyDescent="0.35">
      <c r="B1731" s="957"/>
      <c r="C1731" s="957"/>
      <c r="D1731" s="957"/>
      <c r="E1731" s="957"/>
      <c r="F1731" s="957"/>
      <c r="G1731" s="957"/>
      <c r="H1731" s="957"/>
      <c r="I1731" s="957"/>
      <c r="J1731" s="957"/>
      <c r="K1731" s="957"/>
      <c r="L1731" s="957"/>
      <c r="M1731" s="957"/>
      <c r="N1731" s="957"/>
      <c r="O1731" s="957"/>
      <c r="P1731" s="957"/>
      <c r="Q1731" s="957"/>
      <c r="R1731" s="957"/>
      <c r="S1731" s="957"/>
      <c r="T1731" s="957"/>
    </row>
    <row r="1732" spans="2:20" x14ac:dyDescent="0.35">
      <c r="B1732" s="957"/>
      <c r="C1732" s="957"/>
      <c r="D1732" s="957"/>
      <c r="E1732" s="957"/>
      <c r="F1732" s="957"/>
      <c r="G1732" s="957"/>
      <c r="H1732" s="957"/>
      <c r="I1732" s="957"/>
      <c r="J1732" s="957"/>
      <c r="K1732" s="957"/>
      <c r="L1732" s="957"/>
      <c r="M1732" s="957"/>
      <c r="N1732" s="957"/>
      <c r="O1732" s="957"/>
      <c r="P1732" s="957"/>
      <c r="Q1732" s="957"/>
      <c r="R1732" s="957"/>
      <c r="S1732" s="957"/>
      <c r="T1732" s="957"/>
    </row>
    <row r="1733" spans="2:20" x14ac:dyDescent="0.35">
      <c r="B1733" s="957"/>
      <c r="C1733" s="957"/>
      <c r="D1733" s="957"/>
      <c r="E1733" s="957"/>
      <c r="F1733" s="957"/>
      <c r="G1733" s="957"/>
      <c r="H1733" s="957"/>
      <c r="I1733" s="957"/>
      <c r="J1733" s="957"/>
      <c r="K1733" s="957"/>
      <c r="L1733" s="957"/>
      <c r="M1733" s="957"/>
      <c r="N1733" s="957"/>
      <c r="O1733" s="957"/>
      <c r="P1733" s="957"/>
      <c r="Q1733" s="957"/>
      <c r="R1733" s="957"/>
      <c r="S1733" s="957"/>
      <c r="T1733" s="957"/>
    </row>
    <row r="1734" spans="2:20" x14ac:dyDescent="0.35">
      <c r="B1734" s="957"/>
      <c r="C1734" s="957"/>
      <c r="D1734" s="957"/>
      <c r="E1734" s="957"/>
      <c r="F1734" s="957"/>
      <c r="G1734" s="957"/>
      <c r="H1734" s="957"/>
      <c r="I1734" s="957"/>
      <c r="J1734" s="957"/>
      <c r="K1734" s="957"/>
      <c r="L1734" s="957"/>
      <c r="M1734" s="957"/>
      <c r="N1734" s="957"/>
      <c r="O1734" s="957"/>
      <c r="P1734" s="957"/>
      <c r="Q1734" s="957"/>
      <c r="R1734" s="957"/>
      <c r="S1734" s="957"/>
      <c r="T1734" s="957"/>
    </row>
    <row r="1735" spans="2:20" x14ac:dyDescent="0.35">
      <c r="B1735" s="957"/>
      <c r="C1735" s="957"/>
      <c r="D1735" s="957"/>
      <c r="E1735" s="957"/>
      <c r="F1735" s="957"/>
      <c r="G1735" s="957"/>
      <c r="H1735" s="957"/>
      <c r="I1735" s="957"/>
      <c r="J1735" s="957"/>
      <c r="K1735" s="957"/>
      <c r="L1735" s="957"/>
      <c r="M1735" s="957"/>
      <c r="N1735" s="957"/>
      <c r="O1735" s="957"/>
      <c r="P1735" s="957"/>
      <c r="Q1735" s="957"/>
      <c r="R1735" s="957"/>
      <c r="S1735" s="957"/>
      <c r="T1735" s="957"/>
    </row>
    <row r="1736" spans="2:20" x14ac:dyDescent="0.35">
      <c r="B1736" s="957"/>
      <c r="C1736" s="957"/>
      <c r="D1736" s="957"/>
      <c r="E1736" s="957"/>
      <c r="F1736" s="957"/>
      <c r="G1736" s="957"/>
      <c r="H1736" s="957"/>
      <c r="I1736" s="957"/>
      <c r="J1736" s="957"/>
      <c r="K1736" s="957"/>
      <c r="L1736" s="957"/>
      <c r="M1736" s="957"/>
      <c r="N1736" s="957"/>
      <c r="O1736" s="957"/>
      <c r="P1736" s="957"/>
      <c r="Q1736" s="957"/>
      <c r="R1736" s="957"/>
      <c r="S1736" s="957"/>
      <c r="T1736" s="957"/>
    </row>
    <row r="1737" spans="2:20" x14ac:dyDescent="0.35">
      <c r="B1737" s="957"/>
      <c r="C1737" s="957"/>
      <c r="D1737" s="957"/>
      <c r="E1737" s="957"/>
      <c r="F1737" s="957"/>
      <c r="G1737" s="957"/>
      <c r="H1737" s="957"/>
      <c r="I1737" s="957"/>
      <c r="J1737" s="957"/>
      <c r="K1737" s="957"/>
      <c r="L1737" s="957"/>
      <c r="M1737" s="957"/>
      <c r="N1737" s="957"/>
      <c r="O1737" s="957"/>
      <c r="P1737" s="957"/>
      <c r="Q1737" s="957"/>
      <c r="R1737" s="957"/>
      <c r="S1737" s="957"/>
      <c r="T1737" s="957"/>
    </row>
    <row r="1738" spans="2:20" x14ac:dyDescent="0.35">
      <c r="B1738" s="957"/>
      <c r="C1738" s="957"/>
      <c r="D1738" s="957"/>
      <c r="E1738" s="957"/>
      <c r="F1738" s="957"/>
      <c r="G1738" s="957"/>
      <c r="H1738" s="957"/>
      <c r="I1738" s="957"/>
      <c r="J1738" s="957"/>
      <c r="K1738" s="957"/>
      <c r="L1738" s="957"/>
      <c r="M1738" s="957"/>
      <c r="N1738" s="957"/>
      <c r="O1738" s="957"/>
      <c r="P1738" s="957"/>
      <c r="Q1738" s="957"/>
      <c r="R1738" s="957"/>
      <c r="S1738" s="957"/>
      <c r="T1738" s="957"/>
    </row>
    <row r="1739" spans="2:20" x14ac:dyDescent="0.35">
      <c r="B1739" s="957"/>
      <c r="C1739" s="957"/>
      <c r="D1739" s="957"/>
      <c r="E1739" s="957"/>
      <c r="F1739" s="957"/>
      <c r="G1739" s="957"/>
      <c r="H1739" s="957"/>
      <c r="I1739" s="957"/>
      <c r="J1739" s="957"/>
      <c r="K1739" s="957"/>
      <c r="L1739" s="957"/>
      <c r="M1739" s="957"/>
      <c r="N1739" s="957"/>
      <c r="O1739" s="957"/>
      <c r="P1739" s="957"/>
      <c r="Q1739" s="957"/>
      <c r="R1739" s="957"/>
      <c r="S1739" s="957"/>
      <c r="T1739" s="957"/>
    </row>
    <row r="1740" spans="2:20" x14ac:dyDescent="0.35">
      <c r="B1740" s="957"/>
      <c r="C1740" s="957"/>
      <c r="D1740" s="957"/>
      <c r="E1740" s="957"/>
      <c r="F1740" s="957"/>
      <c r="G1740" s="957"/>
      <c r="H1740" s="957"/>
      <c r="I1740" s="957"/>
      <c r="J1740" s="957"/>
      <c r="K1740" s="957"/>
      <c r="L1740" s="957"/>
      <c r="M1740" s="957"/>
      <c r="N1740" s="957"/>
      <c r="O1740" s="957"/>
      <c r="P1740" s="957"/>
      <c r="Q1740" s="957"/>
      <c r="R1740" s="957"/>
      <c r="S1740" s="957"/>
      <c r="T1740" s="957"/>
    </row>
    <row r="1741" spans="2:20" x14ac:dyDescent="0.35">
      <c r="B1741" s="957"/>
      <c r="C1741" s="957"/>
      <c r="D1741" s="957"/>
      <c r="E1741" s="957"/>
      <c r="F1741" s="957"/>
      <c r="G1741" s="957"/>
      <c r="H1741" s="957"/>
      <c r="I1741" s="957"/>
      <c r="J1741" s="957"/>
      <c r="K1741" s="957"/>
      <c r="L1741" s="957"/>
      <c r="M1741" s="957"/>
      <c r="N1741" s="957"/>
      <c r="O1741" s="957"/>
      <c r="P1741" s="957"/>
      <c r="Q1741" s="957"/>
      <c r="R1741" s="957"/>
      <c r="S1741" s="957"/>
      <c r="T1741" s="957"/>
    </row>
    <row r="1742" spans="2:20" x14ac:dyDescent="0.35">
      <c r="B1742" s="957"/>
      <c r="C1742" s="957"/>
      <c r="D1742" s="957"/>
      <c r="E1742" s="957"/>
      <c r="F1742" s="957"/>
      <c r="G1742" s="957"/>
      <c r="H1742" s="957"/>
      <c r="I1742" s="957"/>
      <c r="J1742" s="957"/>
      <c r="K1742" s="957"/>
      <c r="L1742" s="957"/>
      <c r="M1742" s="957"/>
      <c r="N1742" s="957"/>
      <c r="O1742" s="957"/>
      <c r="P1742" s="957"/>
      <c r="Q1742" s="957"/>
      <c r="R1742" s="957"/>
      <c r="S1742" s="957"/>
      <c r="T1742" s="957"/>
    </row>
    <row r="1743" spans="2:20" x14ac:dyDescent="0.35">
      <c r="B1743" s="957"/>
      <c r="C1743" s="957"/>
      <c r="D1743" s="957"/>
      <c r="E1743" s="957"/>
      <c r="F1743" s="957"/>
      <c r="G1743" s="957"/>
      <c r="H1743" s="957"/>
      <c r="I1743" s="957"/>
      <c r="J1743" s="957"/>
      <c r="K1743" s="957"/>
      <c r="L1743" s="957"/>
      <c r="M1743" s="957"/>
      <c r="N1743" s="957"/>
      <c r="O1743" s="957"/>
      <c r="P1743" s="957"/>
      <c r="Q1743" s="957"/>
      <c r="R1743" s="957"/>
      <c r="S1743" s="957"/>
      <c r="T1743" s="957"/>
    </row>
    <row r="1744" spans="2:20" x14ac:dyDescent="0.35">
      <c r="B1744" s="957"/>
      <c r="C1744" s="957"/>
      <c r="D1744" s="957"/>
      <c r="E1744" s="957"/>
      <c r="F1744" s="957"/>
      <c r="G1744" s="957"/>
      <c r="H1744" s="957"/>
      <c r="I1744" s="957"/>
      <c r="J1744" s="957"/>
      <c r="K1744" s="957"/>
      <c r="L1744" s="957"/>
      <c r="M1744" s="957"/>
      <c r="N1744" s="957"/>
      <c r="O1744" s="957"/>
      <c r="P1744" s="957"/>
      <c r="Q1744" s="957"/>
      <c r="R1744" s="957"/>
      <c r="S1744" s="957"/>
      <c r="T1744" s="957"/>
    </row>
    <row r="1745" spans="2:20" x14ac:dyDescent="0.35">
      <c r="B1745" s="957"/>
      <c r="C1745" s="957"/>
      <c r="D1745" s="957"/>
      <c r="E1745" s="957"/>
      <c r="F1745" s="957"/>
      <c r="G1745" s="957"/>
      <c r="H1745" s="957"/>
      <c r="I1745" s="957"/>
      <c r="J1745" s="957"/>
      <c r="K1745" s="957"/>
      <c r="L1745" s="957"/>
      <c r="M1745" s="957"/>
      <c r="N1745" s="957"/>
      <c r="O1745" s="957"/>
      <c r="P1745" s="957"/>
      <c r="Q1745" s="957"/>
      <c r="R1745" s="957"/>
      <c r="S1745" s="957"/>
      <c r="T1745" s="957"/>
    </row>
    <row r="1746" spans="2:20" x14ac:dyDescent="0.35">
      <c r="B1746" s="957"/>
      <c r="C1746" s="957"/>
      <c r="D1746" s="957"/>
      <c r="E1746" s="957"/>
      <c r="F1746" s="957"/>
      <c r="G1746" s="957"/>
      <c r="H1746" s="957"/>
      <c r="I1746" s="957"/>
      <c r="J1746" s="957"/>
      <c r="K1746" s="957"/>
      <c r="L1746" s="957"/>
      <c r="M1746" s="957"/>
      <c r="N1746" s="957"/>
      <c r="O1746" s="957"/>
      <c r="P1746" s="957"/>
      <c r="Q1746" s="957"/>
      <c r="R1746" s="957"/>
      <c r="S1746" s="957"/>
      <c r="T1746" s="957"/>
    </row>
    <row r="1747" spans="2:20" x14ac:dyDescent="0.35">
      <c r="B1747" s="957"/>
      <c r="C1747" s="957"/>
      <c r="D1747" s="957"/>
      <c r="E1747" s="957"/>
      <c r="F1747" s="957"/>
      <c r="G1747" s="957"/>
      <c r="H1747" s="957"/>
      <c r="I1747" s="957"/>
      <c r="J1747" s="957"/>
      <c r="K1747" s="957"/>
      <c r="L1747" s="957"/>
      <c r="M1747" s="957"/>
      <c r="N1747" s="957"/>
      <c r="O1747" s="957"/>
      <c r="P1747" s="957"/>
      <c r="Q1747" s="957"/>
      <c r="R1747" s="957"/>
      <c r="S1747" s="957"/>
      <c r="T1747" s="957"/>
    </row>
    <row r="1748" spans="2:20" x14ac:dyDescent="0.35">
      <c r="B1748" s="957"/>
      <c r="C1748" s="957"/>
      <c r="D1748" s="957"/>
      <c r="E1748" s="957"/>
      <c r="F1748" s="957"/>
      <c r="G1748" s="957"/>
      <c r="H1748" s="957"/>
      <c r="I1748" s="957"/>
      <c r="J1748" s="957"/>
      <c r="K1748" s="957"/>
      <c r="L1748" s="957"/>
      <c r="M1748" s="957"/>
      <c r="N1748" s="957"/>
      <c r="O1748" s="957"/>
      <c r="P1748" s="957"/>
      <c r="Q1748" s="957"/>
      <c r="R1748" s="957"/>
      <c r="S1748" s="957"/>
      <c r="T1748" s="957"/>
    </row>
    <row r="1749" spans="2:20" x14ac:dyDescent="0.35">
      <c r="B1749" s="957"/>
      <c r="C1749" s="957"/>
      <c r="D1749" s="957"/>
      <c r="E1749" s="957"/>
      <c r="F1749" s="957"/>
      <c r="G1749" s="957"/>
      <c r="H1749" s="957"/>
      <c r="I1749" s="957"/>
      <c r="J1749" s="957"/>
      <c r="K1749" s="957"/>
      <c r="L1749" s="957"/>
      <c r="M1749" s="957"/>
      <c r="N1749" s="957"/>
      <c r="O1749" s="957"/>
      <c r="P1749" s="957"/>
      <c r="Q1749" s="957"/>
      <c r="R1749" s="957"/>
      <c r="S1749" s="957"/>
      <c r="T1749" s="957"/>
    </row>
    <row r="1750" spans="2:20" x14ac:dyDescent="0.35">
      <c r="B1750" s="957"/>
      <c r="C1750" s="957"/>
      <c r="D1750" s="957"/>
      <c r="E1750" s="957"/>
      <c r="F1750" s="957"/>
      <c r="G1750" s="957"/>
      <c r="H1750" s="957"/>
      <c r="I1750" s="957"/>
      <c r="J1750" s="957"/>
      <c r="K1750" s="957"/>
      <c r="L1750" s="957"/>
      <c r="M1750" s="957"/>
      <c r="N1750" s="957"/>
      <c r="O1750" s="957"/>
      <c r="P1750" s="957"/>
      <c r="Q1750" s="957"/>
      <c r="R1750" s="957"/>
      <c r="S1750" s="957"/>
      <c r="T1750" s="957"/>
    </row>
    <row r="1751" spans="2:20" x14ac:dyDescent="0.35">
      <c r="B1751" s="957"/>
      <c r="C1751" s="957"/>
      <c r="D1751" s="957"/>
      <c r="E1751" s="957"/>
      <c r="F1751" s="957"/>
      <c r="G1751" s="957"/>
      <c r="H1751" s="957"/>
      <c r="I1751" s="957"/>
      <c r="J1751" s="957"/>
      <c r="K1751" s="957"/>
      <c r="L1751" s="957"/>
      <c r="M1751" s="957"/>
      <c r="N1751" s="957"/>
      <c r="O1751" s="957"/>
      <c r="P1751" s="957"/>
      <c r="Q1751" s="957"/>
      <c r="R1751" s="957"/>
      <c r="S1751" s="957"/>
      <c r="T1751" s="957"/>
    </row>
    <row r="1752" spans="2:20" x14ac:dyDescent="0.35">
      <c r="B1752" s="957"/>
      <c r="C1752" s="957"/>
      <c r="D1752" s="957"/>
      <c r="E1752" s="957"/>
      <c r="F1752" s="957"/>
      <c r="G1752" s="957"/>
      <c r="H1752" s="957"/>
      <c r="I1752" s="957"/>
      <c r="J1752" s="957"/>
      <c r="K1752" s="957"/>
      <c r="L1752" s="957"/>
      <c r="M1752" s="957"/>
      <c r="N1752" s="957"/>
      <c r="O1752" s="957"/>
      <c r="P1752" s="957"/>
      <c r="Q1752" s="957"/>
      <c r="R1752" s="957"/>
      <c r="S1752" s="957"/>
      <c r="T1752" s="957"/>
    </row>
    <row r="1753" spans="2:20" x14ac:dyDescent="0.35">
      <c r="B1753" s="957"/>
      <c r="C1753" s="957"/>
      <c r="D1753" s="957"/>
      <c r="E1753" s="957"/>
      <c r="F1753" s="957"/>
      <c r="G1753" s="957"/>
      <c r="H1753" s="957"/>
      <c r="I1753" s="957"/>
      <c r="J1753" s="957"/>
      <c r="K1753" s="957"/>
      <c r="L1753" s="957"/>
      <c r="M1753" s="957"/>
      <c r="N1753" s="957"/>
      <c r="O1753" s="957"/>
      <c r="P1753" s="957"/>
      <c r="Q1753" s="957"/>
      <c r="R1753" s="957"/>
      <c r="S1753" s="957"/>
      <c r="T1753" s="957"/>
    </row>
    <row r="1754" spans="2:20" x14ac:dyDescent="0.35">
      <c r="B1754" s="957"/>
      <c r="C1754" s="957"/>
      <c r="D1754" s="957"/>
      <c r="E1754" s="957"/>
      <c r="F1754" s="957"/>
      <c r="G1754" s="957"/>
      <c r="H1754" s="957"/>
      <c r="I1754" s="957"/>
      <c r="J1754" s="957"/>
      <c r="K1754" s="957"/>
      <c r="L1754" s="957"/>
      <c r="M1754" s="957"/>
      <c r="N1754" s="957"/>
      <c r="O1754" s="957"/>
      <c r="P1754" s="957"/>
      <c r="Q1754" s="957"/>
      <c r="R1754" s="957"/>
      <c r="S1754" s="957"/>
      <c r="T1754" s="957"/>
    </row>
    <row r="1755" spans="2:20" x14ac:dyDescent="0.35">
      <c r="B1755" s="957"/>
      <c r="C1755" s="957"/>
      <c r="D1755" s="957"/>
      <c r="E1755" s="957"/>
      <c r="F1755" s="957"/>
      <c r="G1755" s="957"/>
      <c r="H1755" s="957"/>
      <c r="I1755" s="957"/>
      <c r="J1755" s="957"/>
      <c r="K1755" s="957"/>
      <c r="L1755" s="957"/>
      <c r="M1755" s="957"/>
      <c r="N1755" s="957"/>
      <c r="O1755" s="957"/>
      <c r="P1755" s="957"/>
      <c r="Q1755" s="957"/>
      <c r="R1755" s="957"/>
      <c r="S1755" s="957"/>
      <c r="T1755" s="957"/>
    </row>
    <row r="1756" spans="2:20" x14ac:dyDescent="0.35">
      <c r="B1756" s="957"/>
      <c r="C1756" s="957"/>
      <c r="D1756" s="957"/>
      <c r="E1756" s="957"/>
      <c r="F1756" s="957"/>
      <c r="G1756" s="957"/>
      <c r="H1756" s="957"/>
      <c r="I1756" s="957"/>
      <c r="J1756" s="957"/>
      <c r="K1756" s="957"/>
      <c r="L1756" s="957"/>
      <c r="M1756" s="957"/>
      <c r="N1756" s="957"/>
      <c r="O1756" s="957"/>
      <c r="P1756" s="957"/>
      <c r="Q1756" s="957"/>
      <c r="R1756" s="957"/>
      <c r="S1756" s="957"/>
      <c r="T1756" s="957"/>
    </row>
    <row r="1757" spans="2:20" x14ac:dyDescent="0.35">
      <c r="B1757" s="957"/>
      <c r="C1757" s="957"/>
      <c r="D1757" s="957"/>
      <c r="E1757" s="957"/>
      <c r="F1757" s="957"/>
      <c r="G1757" s="957"/>
      <c r="H1757" s="957"/>
      <c r="I1757" s="957"/>
      <c r="J1757" s="957"/>
      <c r="K1757" s="957"/>
      <c r="L1757" s="957"/>
      <c r="M1757" s="957"/>
      <c r="N1757" s="957"/>
      <c r="O1757" s="957"/>
      <c r="P1757" s="957"/>
      <c r="Q1757" s="957"/>
      <c r="R1757" s="957"/>
      <c r="S1757" s="957"/>
      <c r="T1757" s="957"/>
    </row>
    <row r="1758" spans="2:20" x14ac:dyDescent="0.35">
      <c r="B1758" s="957"/>
      <c r="C1758" s="957"/>
      <c r="D1758" s="957"/>
      <c r="E1758" s="957"/>
      <c r="F1758" s="957"/>
      <c r="G1758" s="957"/>
      <c r="H1758" s="957"/>
      <c r="I1758" s="957"/>
      <c r="J1758" s="957"/>
      <c r="K1758" s="957"/>
      <c r="L1758" s="957"/>
      <c r="M1758" s="957"/>
      <c r="N1758" s="957"/>
      <c r="O1758" s="957"/>
      <c r="P1758" s="957"/>
      <c r="Q1758" s="957"/>
      <c r="R1758" s="957"/>
      <c r="S1758" s="957"/>
      <c r="T1758" s="957"/>
    </row>
    <row r="1759" spans="2:20" x14ac:dyDescent="0.35">
      <c r="B1759" s="957"/>
      <c r="C1759" s="957"/>
      <c r="D1759" s="957"/>
      <c r="E1759" s="957"/>
      <c r="F1759" s="957"/>
      <c r="G1759" s="957"/>
      <c r="H1759" s="957"/>
      <c r="I1759" s="957"/>
      <c r="J1759" s="957"/>
      <c r="K1759" s="957"/>
      <c r="L1759" s="957"/>
      <c r="M1759" s="957"/>
      <c r="N1759" s="957"/>
      <c r="O1759" s="957"/>
      <c r="P1759" s="957"/>
      <c r="Q1759" s="957"/>
      <c r="R1759" s="957"/>
      <c r="S1759" s="957"/>
      <c r="T1759" s="957"/>
    </row>
    <row r="1760" spans="2:20" x14ac:dyDescent="0.35">
      <c r="B1760" s="957"/>
      <c r="C1760" s="957"/>
      <c r="D1760" s="957"/>
      <c r="E1760" s="957"/>
      <c r="F1760" s="957"/>
      <c r="G1760" s="957"/>
      <c r="H1760" s="957"/>
      <c r="I1760" s="957"/>
      <c r="J1760" s="957"/>
      <c r="K1760" s="957"/>
      <c r="L1760" s="957"/>
      <c r="M1760" s="957"/>
      <c r="N1760" s="957"/>
      <c r="O1760" s="957"/>
      <c r="P1760" s="957"/>
      <c r="Q1760" s="957"/>
      <c r="R1760" s="957"/>
      <c r="S1760" s="957"/>
      <c r="T1760" s="957"/>
    </row>
    <row r="1761" spans="2:20" x14ac:dyDescent="0.35">
      <c r="B1761" s="957"/>
      <c r="C1761" s="957"/>
      <c r="D1761" s="957"/>
      <c r="E1761" s="957"/>
      <c r="F1761" s="957"/>
      <c r="G1761" s="957"/>
      <c r="H1761" s="957"/>
      <c r="I1761" s="957"/>
      <c r="J1761" s="957"/>
      <c r="K1761" s="957"/>
      <c r="L1761" s="957"/>
      <c r="M1761" s="957"/>
      <c r="N1761" s="957"/>
      <c r="O1761" s="957"/>
      <c r="P1761" s="957"/>
      <c r="Q1761" s="957"/>
      <c r="R1761" s="957"/>
      <c r="S1761" s="957"/>
      <c r="T1761" s="957"/>
    </row>
    <row r="1762" spans="2:20" x14ac:dyDescent="0.35">
      <c r="B1762" s="957"/>
      <c r="C1762" s="957"/>
      <c r="D1762" s="957"/>
      <c r="E1762" s="957"/>
      <c r="F1762" s="957"/>
      <c r="G1762" s="957"/>
      <c r="H1762" s="957"/>
      <c r="I1762" s="957"/>
      <c r="J1762" s="957"/>
      <c r="K1762" s="957"/>
      <c r="L1762" s="957"/>
      <c r="M1762" s="957"/>
      <c r="N1762" s="957"/>
      <c r="O1762" s="957"/>
      <c r="P1762" s="957"/>
      <c r="Q1762" s="957"/>
      <c r="R1762" s="957"/>
      <c r="S1762" s="957"/>
      <c r="T1762" s="957"/>
    </row>
    <row r="1763" spans="2:20" x14ac:dyDescent="0.35">
      <c r="B1763" s="957"/>
      <c r="C1763" s="957"/>
      <c r="D1763" s="957"/>
      <c r="E1763" s="957"/>
      <c r="F1763" s="957"/>
      <c r="G1763" s="957"/>
      <c r="H1763" s="957"/>
      <c r="I1763" s="957"/>
      <c r="J1763" s="957"/>
      <c r="K1763" s="957"/>
      <c r="L1763" s="957"/>
      <c r="M1763" s="957"/>
      <c r="N1763" s="957"/>
      <c r="O1763" s="957"/>
      <c r="P1763" s="957"/>
      <c r="Q1763" s="957"/>
      <c r="R1763" s="957"/>
      <c r="S1763" s="957"/>
      <c r="T1763" s="957"/>
    </row>
    <row r="1764" spans="2:20" x14ac:dyDescent="0.35">
      <c r="B1764" s="957"/>
      <c r="C1764" s="957"/>
      <c r="D1764" s="957"/>
      <c r="E1764" s="957"/>
      <c r="F1764" s="957"/>
      <c r="G1764" s="957"/>
      <c r="H1764" s="957"/>
      <c r="I1764" s="957"/>
      <c r="J1764" s="957"/>
      <c r="K1764" s="957"/>
      <c r="L1764" s="957"/>
      <c r="M1764" s="957"/>
      <c r="N1764" s="957"/>
      <c r="O1764" s="957"/>
      <c r="P1764" s="957"/>
      <c r="Q1764" s="957"/>
      <c r="R1764" s="957"/>
      <c r="S1764" s="957"/>
      <c r="T1764" s="957"/>
    </row>
    <row r="1765" spans="2:20" x14ac:dyDescent="0.35">
      <c r="B1765" s="957"/>
      <c r="C1765" s="957"/>
      <c r="D1765" s="957"/>
      <c r="E1765" s="957"/>
      <c r="F1765" s="957"/>
      <c r="G1765" s="957"/>
      <c r="H1765" s="957"/>
      <c r="I1765" s="957"/>
      <c r="J1765" s="957"/>
      <c r="K1765" s="957"/>
      <c r="L1765" s="957"/>
      <c r="M1765" s="957"/>
      <c r="N1765" s="957"/>
      <c r="O1765" s="957"/>
      <c r="P1765" s="957"/>
      <c r="Q1765" s="957"/>
      <c r="R1765" s="957"/>
      <c r="S1765" s="957"/>
      <c r="T1765" s="957"/>
    </row>
    <row r="1766" spans="2:20" x14ac:dyDescent="0.35">
      <c r="B1766" s="957"/>
      <c r="C1766" s="957"/>
      <c r="D1766" s="957"/>
      <c r="E1766" s="957"/>
      <c r="F1766" s="957"/>
      <c r="G1766" s="957"/>
      <c r="H1766" s="957"/>
      <c r="I1766" s="957"/>
      <c r="J1766" s="957"/>
      <c r="K1766" s="957"/>
      <c r="L1766" s="957"/>
      <c r="M1766" s="957"/>
      <c r="N1766" s="957"/>
      <c r="O1766" s="957"/>
      <c r="P1766" s="957"/>
      <c r="Q1766" s="957"/>
      <c r="R1766" s="957"/>
      <c r="S1766" s="957"/>
      <c r="T1766" s="957"/>
    </row>
    <row r="1767" spans="2:20" x14ac:dyDescent="0.35">
      <c r="B1767" s="957"/>
      <c r="C1767" s="957"/>
      <c r="D1767" s="957"/>
      <c r="E1767" s="957"/>
      <c r="F1767" s="957"/>
      <c r="G1767" s="957"/>
      <c r="H1767" s="957"/>
      <c r="I1767" s="957"/>
      <c r="J1767" s="957"/>
      <c r="K1767" s="957"/>
      <c r="L1767" s="957"/>
      <c r="M1767" s="957"/>
      <c r="N1767" s="957"/>
      <c r="O1767" s="957"/>
      <c r="P1767" s="957"/>
      <c r="Q1767" s="957"/>
      <c r="R1767" s="957"/>
      <c r="S1767" s="957"/>
      <c r="T1767" s="957"/>
    </row>
    <row r="1768" spans="2:20" x14ac:dyDescent="0.35">
      <c r="B1768" s="957"/>
      <c r="C1768" s="957"/>
      <c r="D1768" s="957"/>
      <c r="E1768" s="957"/>
      <c r="F1768" s="957"/>
      <c r="G1768" s="957"/>
      <c r="H1768" s="957"/>
      <c r="I1768" s="957"/>
      <c r="J1768" s="957"/>
      <c r="K1768" s="957"/>
      <c r="L1768" s="957"/>
      <c r="M1768" s="957"/>
      <c r="N1768" s="957"/>
      <c r="O1768" s="957"/>
      <c r="P1768" s="957"/>
      <c r="Q1768" s="957"/>
      <c r="R1768" s="957"/>
      <c r="S1768" s="957"/>
      <c r="T1768" s="957"/>
    </row>
    <row r="1769" spans="2:20" x14ac:dyDescent="0.35">
      <c r="B1769" s="957"/>
      <c r="C1769" s="957"/>
      <c r="D1769" s="957"/>
      <c r="E1769" s="957"/>
      <c r="F1769" s="957"/>
      <c r="G1769" s="957"/>
      <c r="H1769" s="957"/>
      <c r="I1769" s="957"/>
      <c r="J1769" s="957"/>
      <c r="K1769" s="957"/>
      <c r="L1769" s="957"/>
      <c r="M1769" s="957"/>
      <c r="N1769" s="957"/>
      <c r="O1769" s="957"/>
      <c r="P1769" s="957"/>
      <c r="Q1769" s="957"/>
      <c r="R1769" s="957"/>
      <c r="S1769" s="957"/>
      <c r="T1769" s="957"/>
    </row>
    <row r="1770" spans="2:20" x14ac:dyDescent="0.35">
      <c r="B1770" s="957"/>
      <c r="C1770" s="957"/>
      <c r="D1770" s="957"/>
      <c r="E1770" s="957"/>
      <c r="F1770" s="957"/>
      <c r="G1770" s="957"/>
      <c r="H1770" s="957"/>
      <c r="I1770" s="957"/>
      <c r="J1770" s="957"/>
      <c r="K1770" s="957"/>
      <c r="L1770" s="957"/>
      <c r="M1770" s="957"/>
      <c r="N1770" s="957"/>
      <c r="O1770" s="957"/>
      <c r="P1770" s="957"/>
      <c r="Q1770" s="957"/>
      <c r="R1770" s="957"/>
      <c r="S1770" s="957"/>
      <c r="T1770" s="957"/>
    </row>
    <row r="1771" spans="2:20" x14ac:dyDescent="0.35">
      <c r="B1771" s="957"/>
      <c r="C1771" s="957"/>
      <c r="D1771" s="957"/>
      <c r="E1771" s="957"/>
      <c r="F1771" s="957"/>
      <c r="G1771" s="957"/>
      <c r="H1771" s="957"/>
      <c r="I1771" s="957"/>
      <c r="J1771" s="957"/>
      <c r="K1771" s="957"/>
      <c r="L1771" s="957"/>
      <c r="M1771" s="957"/>
      <c r="N1771" s="957"/>
      <c r="O1771" s="957"/>
      <c r="P1771" s="957"/>
      <c r="Q1771" s="957"/>
      <c r="R1771" s="957"/>
      <c r="S1771" s="957"/>
      <c r="T1771" s="957"/>
    </row>
    <row r="1772" spans="2:20" x14ac:dyDescent="0.35">
      <c r="B1772" s="957"/>
      <c r="C1772" s="957"/>
      <c r="D1772" s="957"/>
      <c r="E1772" s="957"/>
      <c r="F1772" s="957"/>
      <c r="G1772" s="957"/>
      <c r="H1772" s="957"/>
      <c r="I1772" s="957"/>
      <c r="J1772" s="957"/>
      <c r="K1772" s="957"/>
      <c r="L1772" s="957"/>
      <c r="M1772" s="957"/>
      <c r="N1772" s="957"/>
      <c r="O1772" s="957"/>
      <c r="P1772" s="957"/>
      <c r="Q1772" s="957"/>
      <c r="R1772" s="957"/>
      <c r="S1772" s="957"/>
      <c r="T1772" s="957"/>
    </row>
    <row r="1773" spans="2:20" x14ac:dyDescent="0.35">
      <c r="B1773" s="957"/>
      <c r="C1773" s="957"/>
      <c r="D1773" s="957"/>
      <c r="E1773" s="957"/>
      <c r="F1773" s="957"/>
      <c r="G1773" s="957"/>
      <c r="H1773" s="957"/>
      <c r="I1773" s="957"/>
      <c r="J1773" s="957"/>
      <c r="K1773" s="957"/>
      <c r="L1773" s="957"/>
      <c r="M1773" s="957"/>
      <c r="N1773" s="957"/>
      <c r="O1773" s="957"/>
      <c r="P1773" s="957"/>
      <c r="Q1773" s="957"/>
      <c r="R1773" s="957"/>
      <c r="S1773" s="957"/>
      <c r="T1773" s="957"/>
    </row>
    <row r="1774" spans="2:20" x14ac:dyDescent="0.35">
      <c r="B1774" s="957"/>
      <c r="C1774" s="957"/>
      <c r="D1774" s="957"/>
      <c r="E1774" s="957"/>
      <c r="F1774" s="957"/>
      <c r="G1774" s="957"/>
      <c r="H1774" s="957"/>
      <c r="I1774" s="957"/>
      <c r="J1774" s="957"/>
      <c r="K1774" s="957"/>
      <c r="L1774" s="957"/>
      <c r="M1774" s="957"/>
      <c r="N1774" s="957"/>
      <c r="O1774" s="957"/>
      <c r="P1774" s="957"/>
      <c r="Q1774" s="957"/>
      <c r="R1774" s="957"/>
      <c r="S1774" s="957"/>
      <c r="T1774" s="957"/>
    </row>
    <row r="1775" spans="2:20" x14ac:dyDescent="0.35">
      <c r="B1775" s="957"/>
      <c r="C1775" s="957"/>
      <c r="D1775" s="957"/>
      <c r="E1775" s="957"/>
      <c r="F1775" s="957"/>
      <c r="G1775" s="957"/>
      <c r="H1775" s="957"/>
      <c r="I1775" s="957"/>
      <c r="J1775" s="957"/>
      <c r="K1775" s="957"/>
      <c r="L1775" s="957"/>
      <c r="M1775" s="957"/>
      <c r="N1775" s="957"/>
      <c r="O1775" s="957"/>
      <c r="P1775" s="957"/>
      <c r="Q1775" s="957"/>
      <c r="R1775" s="957"/>
      <c r="S1775" s="957"/>
      <c r="T1775" s="957"/>
    </row>
    <row r="1776" spans="2:20" x14ac:dyDescent="0.35">
      <c r="B1776" s="957"/>
      <c r="C1776" s="957"/>
      <c r="D1776" s="957"/>
      <c r="E1776" s="957"/>
      <c r="F1776" s="957"/>
      <c r="G1776" s="957"/>
      <c r="H1776" s="957"/>
      <c r="I1776" s="957"/>
      <c r="J1776" s="957"/>
      <c r="K1776" s="957"/>
      <c r="L1776" s="957"/>
      <c r="M1776" s="957"/>
      <c r="N1776" s="957"/>
      <c r="O1776" s="957"/>
      <c r="P1776" s="957"/>
      <c r="Q1776" s="957"/>
      <c r="R1776" s="957"/>
      <c r="S1776" s="957"/>
      <c r="T1776" s="957"/>
    </row>
    <row r="1777" spans="2:20" x14ac:dyDescent="0.35">
      <c r="B1777" s="957"/>
      <c r="C1777" s="957"/>
      <c r="D1777" s="957"/>
      <c r="E1777" s="957"/>
      <c r="F1777" s="957"/>
      <c r="G1777" s="957"/>
      <c r="H1777" s="957"/>
      <c r="I1777" s="957"/>
      <c r="J1777" s="957"/>
      <c r="K1777" s="957"/>
      <c r="L1777" s="957"/>
      <c r="M1777" s="957"/>
      <c r="N1777" s="957"/>
      <c r="O1777" s="957"/>
      <c r="P1777" s="957"/>
      <c r="Q1777" s="957"/>
      <c r="R1777" s="957"/>
      <c r="S1777" s="957"/>
      <c r="T1777" s="957"/>
    </row>
    <row r="1778" spans="2:20" x14ac:dyDescent="0.35">
      <c r="B1778" s="957"/>
      <c r="C1778" s="957"/>
      <c r="D1778" s="957"/>
      <c r="E1778" s="957"/>
      <c r="F1778" s="957"/>
      <c r="G1778" s="957"/>
      <c r="H1778" s="957"/>
      <c r="I1778" s="957"/>
      <c r="J1778" s="957"/>
      <c r="K1778" s="957"/>
      <c r="L1778" s="957"/>
      <c r="M1778" s="957"/>
      <c r="N1778" s="957"/>
      <c r="O1778" s="957"/>
      <c r="P1778" s="957"/>
      <c r="Q1778" s="957"/>
      <c r="R1778" s="957"/>
      <c r="S1778" s="957"/>
      <c r="T1778" s="957"/>
    </row>
    <row r="1779" spans="2:20" x14ac:dyDescent="0.35">
      <c r="B1779" s="957"/>
      <c r="C1779" s="957"/>
      <c r="D1779" s="957"/>
      <c r="E1779" s="957"/>
      <c r="F1779" s="957"/>
      <c r="G1779" s="957"/>
      <c r="H1779" s="957"/>
      <c r="I1779" s="957"/>
      <c r="J1779" s="957"/>
      <c r="K1779" s="957"/>
      <c r="L1779" s="957"/>
      <c r="M1779" s="957"/>
      <c r="N1779" s="957"/>
      <c r="O1779" s="957"/>
      <c r="P1779" s="957"/>
      <c r="Q1779" s="957"/>
      <c r="R1779" s="957"/>
      <c r="S1779" s="957"/>
      <c r="T1779" s="957"/>
    </row>
    <row r="1780" spans="2:20" x14ac:dyDescent="0.35">
      <c r="B1780" s="957"/>
      <c r="C1780" s="957"/>
      <c r="D1780" s="957"/>
      <c r="E1780" s="957"/>
      <c r="F1780" s="957"/>
      <c r="G1780" s="957"/>
      <c r="H1780" s="957"/>
      <c r="I1780" s="957"/>
      <c r="J1780" s="957"/>
      <c r="K1780" s="957"/>
      <c r="L1780" s="957"/>
      <c r="M1780" s="957"/>
      <c r="N1780" s="957"/>
      <c r="O1780" s="957"/>
      <c r="P1780" s="957"/>
      <c r="Q1780" s="957"/>
      <c r="R1780" s="957"/>
      <c r="S1780" s="957"/>
      <c r="T1780" s="957"/>
    </row>
    <row r="1781" spans="2:20" x14ac:dyDescent="0.35">
      <c r="B1781" s="957"/>
      <c r="C1781" s="957"/>
      <c r="D1781" s="957"/>
      <c r="E1781" s="957"/>
      <c r="F1781" s="957"/>
      <c r="G1781" s="957"/>
      <c r="H1781" s="957"/>
      <c r="I1781" s="957"/>
      <c r="J1781" s="957"/>
      <c r="K1781" s="957"/>
      <c r="L1781" s="957"/>
      <c r="M1781" s="957"/>
      <c r="N1781" s="957"/>
      <c r="O1781" s="957"/>
      <c r="P1781" s="957"/>
      <c r="Q1781" s="957"/>
      <c r="R1781" s="957"/>
      <c r="S1781" s="957"/>
      <c r="T1781" s="957"/>
    </row>
    <row r="1782" spans="2:20" x14ac:dyDescent="0.35">
      <c r="B1782" s="957"/>
      <c r="C1782" s="957"/>
      <c r="D1782" s="957"/>
      <c r="E1782" s="957"/>
      <c r="F1782" s="957"/>
      <c r="G1782" s="957"/>
      <c r="H1782" s="957"/>
      <c r="I1782" s="957"/>
      <c r="J1782" s="957"/>
      <c r="K1782" s="957"/>
      <c r="L1782" s="957"/>
      <c r="M1782" s="957"/>
      <c r="N1782" s="957"/>
      <c r="O1782" s="957"/>
      <c r="P1782" s="957"/>
      <c r="Q1782" s="957"/>
      <c r="R1782" s="957"/>
      <c r="S1782" s="957"/>
      <c r="T1782" s="957"/>
    </row>
    <row r="1783" spans="2:20" x14ac:dyDescent="0.35">
      <c r="B1783" s="957"/>
      <c r="C1783" s="957"/>
      <c r="D1783" s="957"/>
      <c r="E1783" s="957"/>
      <c r="F1783" s="957"/>
      <c r="G1783" s="957"/>
      <c r="H1783" s="957"/>
      <c r="I1783" s="957"/>
      <c r="J1783" s="957"/>
      <c r="K1783" s="957"/>
      <c r="L1783" s="957"/>
      <c r="M1783" s="957"/>
      <c r="N1783" s="957"/>
      <c r="O1783" s="957"/>
      <c r="P1783" s="957"/>
      <c r="Q1783" s="957"/>
      <c r="R1783" s="957"/>
      <c r="S1783" s="957"/>
      <c r="T1783" s="957"/>
    </row>
    <row r="1784" spans="2:20" x14ac:dyDescent="0.35">
      <c r="B1784" s="957"/>
      <c r="C1784" s="957"/>
      <c r="D1784" s="957"/>
      <c r="E1784" s="957"/>
      <c r="F1784" s="957"/>
      <c r="G1784" s="957"/>
      <c r="H1784" s="957"/>
      <c r="I1784" s="957"/>
      <c r="J1784" s="957"/>
      <c r="K1784" s="957"/>
      <c r="L1784" s="957"/>
      <c r="M1784" s="957"/>
      <c r="N1784" s="957"/>
      <c r="O1784" s="957"/>
      <c r="P1784" s="957"/>
      <c r="Q1784" s="957"/>
      <c r="R1784" s="957"/>
      <c r="S1784" s="957"/>
      <c r="T1784" s="957"/>
    </row>
    <row r="1785" spans="2:20" x14ac:dyDescent="0.35">
      <c r="B1785" s="957"/>
      <c r="C1785" s="957"/>
      <c r="D1785" s="957"/>
      <c r="E1785" s="957"/>
      <c r="F1785" s="957"/>
      <c r="G1785" s="957"/>
      <c r="H1785" s="957"/>
      <c r="I1785" s="957"/>
      <c r="J1785" s="957"/>
      <c r="K1785" s="957"/>
      <c r="L1785" s="957"/>
      <c r="M1785" s="957"/>
      <c r="N1785" s="957"/>
      <c r="O1785" s="957"/>
      <c r="P1785" s="957"/>
      <c r="Q1785" s="957"/>
      <c r="R1785" s="957"/>
      <c r="S1785" s="957"/>
      <c r="T1785" s="957"/>
    </row>
    <row r="1786" spans="2:20" x14ac:dyDescent="0.35">
      <c r="B1786" s="957"/>
      <c r="C1786" s="957"/>
      <c r="D1786" s="957"/>
      <c r="E1786" s="957"/>
      <c r="F1786" s="957"/>
      <c r="G1786" s="957"/>
      <c r="H1786" s="957"/>
      <c r="I1786" s="957"/>
      <c r="J1786" s="957"/>
      <c r="K1786" s="957"/>
      <c r="L1786" s="957"/>
      <c r="M1786" s="957"/>
      <c r="N1786" s="957"/>
      <c r="O1786" s="957"/>
      <c r="P1786" s="957"/>
      <c r="Q1786" s="957"/>
      <c r="R1786" s="957"/>
      <c r="S1786" s="957"/>
      <c r="T1786" s="957"/>
    </row>
    <row r="1787" spans="2:20" x14ac:dyDescent="0.35">
      <c r="B1787" s="957"/>
      <c r="C1787" s="957"/>
      <c r="D1787" s="957"/>
      <c r="E1787" s="957"/>
      <c r="F1787" s="957"/>
      <c r="G1787" s="957"/>
      <c r="H1787" s="957"/>
      <c r="I1787" s="957"/>
      <c r="J1787" s="957"/>
      <c r="K1787" s="957"/>
      <c r="L1787" s="957"/>
      <c r="M1787" s="957"/>
      <c r="N1787" s="957"/>
      <c r="O1787" s="957"/>
      <c r="P1787" s="957"/>
      <c r="Q1787" s="957"/>
      <c r="R1787" s="957"/>
      <c r="S1787" s="957"/>
      <c r="T1787" s="957"/>
    </row>
    <row r="1788" spans="2:20" x14ac:dyDescent="0.35">
      <c r="B1788" s="957"/>
      <c r="C1788" s="957"/>
      <c r="D1788" s="957"/>
      <c r="E1788" s="957"/>
      <c r="F1788" s="957"/>
      <c r="G1788" s="957"/>
      <c r="H1788" s="957"/>
      <c r="I1788" s="957"/>
      <c r="J1788" s="957"/>
      <c r="K1788" s="957"/>
      <c r="L1788" s="957"/>
      <c r="M1788" s="957"/>
      <c r="N1788" s="957"/>
      <c r="O1788" s="957"/>
      <c r="P1788" s="957"/>
      <c r="Q1788" s="957"/>
      <c r="R1788" s="957"/>
      <c r="S1788" s="957"/>
      <c r="T1788" s="957"/>
    </row>
    <row r="1789" spans="2:20" x14ac:dyDescent="0.35">
      <c r="B1789" s="957"/>
      <c r="C1789" s="957"/>
      <c r="D1789" s="957"/>
      <c r="E1789" s="957"/>
      <c r="F1789" s="957"/>
      <c r="G1789" s="957"/>
      <c r="H1789" s="957"/>
      <c r="I1789" s="957"/>
      <c r="J1789" s="957"/>
      <c r="K1789" s="957"/>
      <c r="L1789" s="957"/>
      <c r="M1789" s="957"/>
      <c r="N1789" s="957"/>
      <c r="O1789" s="957"/>
      <c r="P1789" s="957"/>
      <c r="Q1789" s="957"/>
      <c r="R1789" s="957"/>
      <c r="S1789" s="957"/>
      <c r="T1789" s="957"/>
    </row>
    <row r="1790" spans="2:20" x14ac:dyDescent="0.35">
      <c r="B1790" s="957"/>
      <c r="C1790" s="957"/>
      <c r="D1790" s="957"/>
      <c r="E1790" s="957"/>
      <c r="F1790" s="957"/>
      <c r="G1790" s="957"/>
      <c r="H1790" s="957"/>
      <c r="I1790" s="957"/>
      <c r="J1790" s="957"/>
      <c r="K1790" s="957"/>
      <c r="L1790" s="957"/>
      <c r="M1790" s="957"/>
      <c r="N1790" s="957"/>
      <c r="O1790" s="957"/>
      <c r="P1790" s="957"/>
      <c r="Q1790" s="957"/>
      <c r="R1790" s="957"/>
      <c r="S1790" s="957"/>
      <c r="T1790" s="957"/>
    </row>
    <row r="1791" spans="2:20" x14ac:dyDescent="0.35">
      <c r="B1791" s="957"/>
      <c r="C1791" s="957"/>
      <c r="D1791" s="957"/>
      <c r="E1791" s="957"/>
      <c r="F1791" s="957"/>
      <c r="G1791" s="957"/>
      <c r="H1791" s="957"/>
      <c r="I1791" s="957"/>
      <c r="J1791" s="957"/>
      <c r="K1791" s="957"/>
      <c r="L1791" s="957"/>
      <c r="M1791" s="957"/>
      <c r="N1791" s="957"/>
      <c r="O1791" s="957"/>
      <c r="P1791" s="957"/>
      <c r="Q1791" s="957"/>
      <c r="R1791" s="957"/>
      <c r="S1791" s="957"/>
      <c r="T1791" s="957"/>
    </row>
    <row r="1792" spans="2:20" x14ac:dyDescent="0.35">
      <c r="B1792" s="957"/>
      <c r="C1792" s="957"/>
      <c r="D1792" s="957"/>
      <c r="E1792" s="957"/>
      <c r="F1792" s="957"/>
      <c r="G1792" s="957"/>
      <c r="H1792" s="957"/>
      <c r="I1792" s="957"/>
      <c r="J1792" s="957"/>
      <c r="K1792" s="957"/>
      <c r="L1792" s="957"/>
      <c r="M1792" s="957"/>
      <c r="N1792" s="957"/>
      <c r="O1792" s="957"/>
      <c r="P1792" s="957"/>
      <c r="Q1792" s="957"/>
      <c r="R1792" s="957"/>
      <c r="S1792" s="957"/>
      <c r="T1792" s="957"/>
    </row>
    <row r="1793" spans="2:20" x14ac:dyDescent="0.35">
      <c r="B1793" s="957"/>
      <c r="C1793" s="957"/>
      <c r="D1793" s="957"/>
      <c r="E1793" s="957"/>
      <c r="F1793" s="957"/>
      <c r="G1793" s="957"/>
      <c r="H1793" s="957"/>
      <c r="I1793" s="957"/>
      <c r="J1793" s="957"/>
      <c r="K1793" s="957"/>
      <c r="L1793" s="957"/>
      <c r="M1793" s="957"/>
      <c r="N1793" s="957"/>
      <c r="O1793" s="957"/>
      <c r="P1793" s="957"/>
      <c r="Q1793" s="957"/>
      <c r="R1793" s="957"/>
      <c r="S1793" s="957"/>
      <c r="T1793" s="957"/>
    </row>
    <row r="1794" spans="2:20" x14ac:dyDescent="0.35">
      <c r="B1794" s="957"/>
      <c r="C1794" s="957"/>
      <c r="D1794" s="957"/>
      <c r="E1794" s="957"/>
      <c r="F1794" s="957"/>
      <c r="G1794" s="957"/>
      <c r="H1794" s="957"/>
      <c r="I1794" s="957"/>
      <c r="J1794" s="957"/>
      <c r="K1794" s="957"/>
      <c r="L1794" s="957"/>
      <c r="M1794" s="957"/>
      <c r="N1794" s="957"/>
      <c r="O1794" s="957"/>
      <c r="P1794" s="957"/>
      <c r="Q1794" s="957"/>
      <c r="R1794" s="957"/>
      <c r="S1794" s="957"/>
      <c r="T1794" s="957"/>
    </row>
    <row r="1795" spans="2:20" x14ac:dyDescent="0.35">
      <c r="B1795" s="957"/>
      <c r="C1795" s="957"/>
      <c r="D1795" s="957"/>
      <c r="E1795" s="957"/>
      <c r="F1795" s="957"/>
      <c r="G1795" s="957"/>
      <c r="H1795" s="957"/>
      <c r="I1795" s="957"/>
      <c r="J1795" s="957"/>
      <c r="K1795" s="957"/>
      <c r="L1795" s="957"/>
      <c r="M1795" s="957"/>
      <c r="N1795" s="957"/>
      <c r="O1795" s="957"/>
      <c r="P1795" s="957"/>
      <c r="Q1795" s="957"/>
      <c r="R1795" s="957"/>
      <c r="S1795" s="957"/>
      <c r="T1795" s="957"/>
    </row>
    <row r="1796" spans="2:20" x14ac:dyDescent="0.35">
      <c r="B1796" s="957"/>
      <c r="C1796" s="957"/>
      <c r="D1796" s="957"/>
      <c r="E1796" s="957"/>
      <c r="F1796" s="957"/>
      <c r="G1796" s="957"/>
      <c r="H1796" s="957"/>
      <c r="I1796" s="957"/>
      <c r="J1796" s="957"/>
      <c r="K1796" s="957"/>
      <c r="L1796" s="957"/>
      <c r="M1796" s="957"/>
      <c r="N1796" s="957"/>
      <c r="O1796" s="957"/>
      <c r="P1796" s="957"/>
      <c r="Q1796" s="957"/>
      <c r="R1796" s="957"/>
      <c r="S1796" s="957"/>
      <c r="T1796" s="957"/>
    </row>
    <row r="1797" spans="2:20" x14ac:dyDescent="0.35">
      <c r="B1797" s="957"/>
      <c r="C1797" s="957"/>
      <c r="D1797" s="957"/>
      <c r="E1797" s="957"/>
      <c r="F1797" s="957"/>
      <c r="G1797" s="957"/>
      <c r="H1797" s="957"/>
      <c r="I1797" s="957"/>
      <c r="J1797" s="957"/>
      <c r="K1797" s="957"/>
      <c r="L1797" s="957"/>
      <c r="M1797" s="957"/>
      <c r="N1797" s="957"/>
      <c r="O1797" s="957"/>
      <c r="P1797" s="957"/>
      <c r="Q1797" s="957"/>
      <c r="R1797" s="957"/>
      <c r="S1797" s="957"/>
      <c r="T1797" s="957"/>
    </row>
    <row r="1798" spans="2:20" x14ac:dyDescent="0.35">
      <c r="B1798" s="957"/>
      <c r="C1798" s="957"/>
      <c r="D1798" s="957"/>
      <c r="E1798" s="957"/>
      <c r="F1798" s="957"/>
      <c r="G1798" s="957"/>
      <c r="H1798" s="957"/>
      <c r="I1798" s="957"/>
      <c r="J1798" s="957"/>
      <c r="K1798" s="957"/>
      <c r="L1798" s="957"/>
      <c r="M1798" s="957"/>
      <c r="N1798" s="957"/>
      <c r="O1798" s="957"/>
      <c r="P1798" s="957"/>
      <c r="Q1798" s="957"/>
      <c r="R1798" s="957"/>
      <c r="S1798" s="957"/>
      <c r="T1798" s="957"/>
    </row>
    <row r="1799" spans="2:20" x14ac:dyDescent="0.35">
      <c r="B1799" s="957"/>
      <c r="C1799" s="957"/>
      <c r="D1799" s="957"/>
      <c r="E1799" s="957"/>
      <c r="F1799" s="957"/>
      <c r="G1799" s="957"/>
      <c r="H1799" s="957"/>
      <c r="I1799" s="957"/>
      <c r="J1799" s="957"/>
      <c r="K1799" s="957"/>
      <c r="L1799" s="957"/>
      <c r="M1799" s="957"/>
      <c r="N1799" s="957"/>
      <c r="O1799" s="957"/>
      <c r="P1799" s="957"/>
      <c r="Q1799" s="957"/>
      <c r="R1799" s="957"/>
      <c r="S1799" s="957"/>
      <c r="T1799" s="957"/>
    </row>
    <row r="1800" spans="2:20" x14ac:dyDescent="0.35">
      <c r="B1800" s="957"/>
      <c r="C1800" s="957"/>
      <c r="D1800" s="957"/>
      <c r="E1800" s="957"/>
      <c r="F1800" s="957"/>
      <c r="G1800" s="957"/>
      <c r="H1800" s="957"/>
      <c r="I1800" s="957"/>
      <c r="J1800" s="957"/>
      <c r="K1800" s="957"/>
      <c r="L1800" s="957"/>
      <c r="M1800" s="957"/>
      <c r="N1800" s="957"/>
      <c r="O1800" s="957"/>
      <c r="P1800" s="957"/>
      <c r="Q1800" s="957"/>
      <c r="R1800" s="957"/>
      <c r="S1800" s="957"/>
      <c r="T1800" s="957"/>
    </row>
    <row r="1801" spans="2:20" x14ac:dyDescent="0.35">
      <c r="B1801" s="957"/>
      <c r="C1801" s="957"/>
      <c r="D1801" s="957"/>
      <c r="E1801" s="957"/>
      <c r="F1801" s="957"/>
      <c r="G1801" s="957"/>
      <c r="H1801" s="957"/>
      <c r="I1801" s="957"/>
      <c r="J1801" s="957"/>
      <c r="K1801" s="957"/>
      <c r="L1801" s="957"/>
      <c r="M1801" s="957"/>
      <c r="N1801" s="957"/>
      <c r="O1801" s="957"/>
      <c r="P1801" s="957"/>
      <c r="Q1801" s="957"/>
      <c r="R1801" s="957"/>
      <c r="S1801" s="957"/>
      <c r="T1801" s="957"/>
    </row>
    <row r="1802" spans="2:20" x14ac:dyDescent="0.35">
      <c r="B1802" s="957"/>
      <c r="C1802" s="957"/>
      <c r="D1802" s="957"/>
      <c r="E1802" s="957"/>
      <c r="F1802" s="957"/>
      <c r="G1802" s="957"/>
      <c r="H1802" s="957"/>
      <c r="I1802" s="957"/>
      <c r="J1802" s="957"/>
      <c r="K1802" s="957"/>
      <c r="L1802" s="957"/>
      <c r="M1802" s="957"/>
      <c r="N1802" s="957"/>
      <c r="O1802" s="957"/>
      <c r="P1802" s="957"/>
      <c r="Q1802" s="957"/>
      <c r="R1802" s="957"/>
      <c r="S1802" s="957"/>
      <c r="T1802" s="957"/>
    </row>
    <row r="1803" spans="2:20" x14ac:dyDescent="0.35">
      <c r="B1803" s="957"/>
      <c r="C1803" s="957"/>
      <c r="D1803" s="957"/>
      <c r="E1803" s="957"/>
      <c r="F1803" s="957"/>
      <c r="G1803" s="957"/>
      <c r="H1803" s="957"/>
      <c r="I1803" s="957"/>
      <c r="J1803" s="957"/>
      <c r="K1803" s="957"/>
      <c r="L1803" s="957"/>
      <c r="M1803" s="957"/>
      <c r="N1803" s="957"/>
      <c r="O1803" s="957"/>
      <c r="P1803" s="957"/>
      <c r="Q1803" s="957"/>
      <c r="R1803" s="957"/>
      <c r="S1803" s="957"/>
      <c r="T1803" s="957"/>
    </row>
    <row r="1804" spans="2:20" x14ac:dyDescent="0.35">
      <c r="B1804" s="957"/>
      <c r="C1804" s="957"/>
      <c r="D1804" s="957"/>
      <c r="E1804" s="957"/>
      <c r="F1804" s="957"/>
      <c r="G1804" s="957"/>
      <c r="H1804" s="957"/>
      <c r="I1804" s="957"/>
      <c r="J1804" s="957"/>
      <c r="K1804" s="957"/>
      <c r="L1804" s="957"/>
      <c r="M1804" s="957"/>
      <c r="N1804" s="957"/>
      <c r="O1804" s="957"/>
      <c r="P1804" s="957"/>
      <c r="Q1804" s="957"/>
      <c r="R1804" s="957"/>
      <c r="S1804" s="957"/>
      <c r="T1804" s="957"/>
    </row>
    <row r="1805" spans="2:20" x14ac:dyDescent="0.35">
      <c r="B1805" s="957"/>
      <c r="C1805" s="957"/>
      <c r="D1805" s="957"/>
      <c r="E1805" s="957"/>
      <c r="F1805" s="957"/>
      <c r="G1805" s="957"/>
      <c r="H1805" s="957"/>
      <c r="I1805" s="957"/>
      <c r="J1805" s="957"/>
      <c r="K1805" s="957"/>
      <c r="L1805" s="957"/>
      <c r="M1805" s="957"/>
      <c r="N1805" s="957"/>
      <c r="O1805" s="957"/>
      <c r="P1805" s="957"/>
      <c r="Q1805" s="957"/>
      <c r="R1805" s="957"/>
      <c r="S1805" s="957"/>
      <c r="T1805" s="957"/>
    </row>
    <row r="1806" spans="2:20" x14ac:dyDescent="0.35">
      <c r="B1806" s="957"/>
      <c r="C1806" s="957"/>
      <c r="D1806" s="957"/>
      <c r="E1806" s="957"/>
      <c r="F1806" s="957"/>
      <c r="G1806" s="957"/>
      <c r="H1806" s="957"/>
      <c r="I1806" s="957"/>
      <c r="J1806" s="957"/>
      <c r="K1806" s="957"/>
      <c r="L1806" s="957"/>
      <c r="M1806" s="957"/>
      <c r="N1806" s="957"/>
      <c r="O1806" s="957"/>
      <c r="P1806" s="957"/>
      <c r="Q1806" s="957"/>
      <c r="R1806" s="957"/>
      <c r="S1806" s="957"/>
      <c r="T1806" s="957"/>
    </row>
    <row r="1807" spans="2:20" x14ac:dyDescent="0.35">
      <c r="B1807" s="957"/>
      <c r="C1807" s="957"/>
      <c r="D1807" s="957"/>
      <c r="E1807" s="957"/>
      <c r="F1807" s="957"/>
      <c r="G1807" s="957"/>
      <c r="H1807" s="957"/>
      <c r="I1807" s="957"/>
      <c r="J1807" s="957"/>
      <c r="K1807" s="957"/>
      <c r="L1807" s="957"/>
      <c r="M1807" s="957"/>
      <c r="N1807" s="957"/>
      <c r="O1807" s="957"/>
      <c r="P1807" s="957"/>
      <c r="Q1807" s="957"/>
      <c r="R1807" s="957"/>
      <c r="S1807" s="957"/>
      <c r="T1807" s="957"/>
    </row>
    <row r="1808" spans="2:20" x14ac:dyDescent="0.35">
      <c r="B1808" s="957"/>
      <c r="C1808" s="957"/>
      <c r="D1808" s="957"/>
      <c r="E1808" s="957"/>
      <c r="F1808" s="957"/>
      <c r="G1808" s="957"/>
      <c r="H1808" s="957"/>
      <c r="I1808" s="957"/>
      <c r="J1808" s="957"/>
      <c r="K1808" s="957"/>
      <c r="L1808" s="957"/>
      <c r="M1808" s="957"/>
      <c r="N1808" s="957"/>
      <c r="O1808" s="957"/>
      <c r="P1808" s="957"/>
      <c r="Q1808" s="957"/>
      <c r="R1808" s="957"/>
      <c r="S1808" s="957"/>
      <c r="T1808" s="957"/>
    </row>
    <row r="1809" spans="2:20" x14ac:dyDescent="0.35">
      <c r="B1809" s="957"/>
      <c r="C1809" s="957"/>
      <c r="D1809" s="957"/>
      <c r="E1809" s="957"/>
      <c r="F1809" s="957"/>
      <c r="G1809" s="957"/>
      <c r="H1809" s="957"/>
      <c r="I1809" s="957"/>
      <c r="J1809" s="957"/>
      <c r="K1809" s="957"/>
      <c r="L1809" s="957"/>
      <c r="M1809" s="957"/>
      <c r="N1809" s="957"/>
      <c r="O1809" s="957"/>
      <c r="P1809" s="957"/>
      <c r="Q1809" s="957"/>
      <c r="R1809" s="957"/>
      <c r="S1809" s="957"/>
      <c r="T1809" s="957"/>
    </row>
    <row r="1810" spans="2:20" x14ac:dyDescent="0.35">
      <c r="B1810" s="957"/>
      <c r="C1810" s="957"/>
      <c r="D1810" s="957"/>
      <c r="E1810" s="957"/>
      <c r="F1810" s="957"/>
      <c r="G1810" s="957"/>
      <c r="H1810" s="957"/>
      <c r="I1810" s="957"/>
      <c r="J1810" s="957"/>
      <c r="K1810" s="957"/>
      <c r="L1810" s="957"/>
      <c r="M1810" s="957"/>
      <c r="N1810" s="957"/>
      <c r="O1810" s="957"/>
      <c r="P1810" s="957"/>
      <c r="Q1810" s="957"/>
      <c r="R1810" s="957"/>
      <c r="S1810" s="957"/>
      <c r="T1810" s="957"/>
    </row>
    <row r="1811" spans="2:20" x14ac:dyDescent="0.35">
      <c r="B1811" s="957"/>
      <c r="C1811" s="957"/>
      <c r="D1811" s="957"/>
      <c r="E1811" s="957"/>
      <c r="F1811" s="957"/>
      <c r="G1811" s="957"/>
      <c r="H1811" s="957"/>
      <c r="I1811" s="957"/>
      <c r="J1811" s="957"/>
      <c r="K1811" s="957"/>
      <c r="L1811" s="957"/>
      <c r="M1811" s="957"/>
      <c r="N1811" s="957"/>
      <c r="O1811" s="957"/>
      <c r="P1811" s="957"/>
      <c r="Q1811" s="957"/>
      <c r="R1811" s="957"/>
      <c r="S1811" s="957"/>
      <c r="T1811" s="957"/>
    </row>
    <row r="1812" spans="2:20" x14ac:dyDescent="0.35">
      <c r="B1812" s="957"/>
      <c r="C1812" s="957"/>
      <c r="D1812" s="957"/>
      <c r="E1812" s="957"/>
      <c r="F1812" s="957"/>
      <c r="G1812" s="957"/>
      <c r="H1812" s="957"/>
      <c r="I1812" s="957"/>
      <c r="J1812" s="957"/>
      <c r="K1812" s="957"/>
      <c r="L1812" s="957"/>
      <c r="M1812" s="957"/>
      <c r="N1812" s="957"/>
      <c r="O1812" s="957"/>
      <c r="P1812" s="957"/>
      <c r="Q1812" s="957"/>
      <c r="R1812" s="957"/>
      <c r="S1812" s="957"/>
      <c r="T1812" s="957"/>
    </row>
    <row r="1813" spans="2:20" x14ac:dyDescent="0.35">
      <c r="B1813" s="957"/>
      <c r="C1813" s="957"/>
      <c r="D1813" s="957"/>
      <c r="E1813" s="957"/>
      <c r="F1813" s="957"/>
      <c r="G1813" s="957"/>
      <c r="H1813" s="957"/>
      <c r="I1813" s="957"/>
      <c r="J1813" s="957"/>
      <c r="K1813" s="957"/>
      <c r="L1813" s="957"/>
      <c r="M1813" s="957"/>
      <c r="N1813" s="957"/>
      <c r="O1813" s="957"/>
      <c r="P1813" s="957"/>
      <c r="Q1813" s="957"/>
      <c r="R1813" s="957"/>
      <c r="S1813" s="957"/>
      <c r="T1813" s="957"/>
    </row>
    <row r="1814" spans="2:20" x14ac:dyDescent="0.35">
      <c r="B1814" s="957"/>
      <c r="C1814" s="957"/>
      <c r="D1814" s="957"/>
      <c r="E1814" s="957"/>
      <c r="F1814" s="957"/>
      <c r="G1814" s="957"/>
      <c r="H1814" s="957"/>
      <c r="I1814" s="957"/>
      <c r="J1814" s="957"/>
      <c r="K1814" s="957"/>
      <c r="L1814" s="957"/>
      <c r="M1814" s="957"/>
      <c r="N1814" s="957"/>
      <c r="O1814" s="957"/>
      <c r="P1814" s="957"/>
      <c r="Q1814" s="957"/>
      <c r="R1814" s="957"/>
      <c r="S1814" s="957"/>
      <c r="T1814" s="957"/>
    </row>
    <row r="1815" spans="2:20" x14ac:dyDescent="0.35">
      <c r="B1815" s="957"/>
      <c r="C1815" s="957"/>
      <c r="D1815" s="957"/>
      <c r="E1815" s="957"/>
      <c r="F1815" s="957"/>
      <c r="G1815" s="957"/>
      <c r="H1815" s="957"/>
      <c r="I1815" s="957"/>
      <c r="J1815" s="957"/>
      <c r="K1815" s="957"/>
      <c r="L1815" s="957"/>
      <c r="M1815" s="957"/>
      <c r="N1815" s="957"/>
      <c r="O1815" s="957"/>
      <c r="P1815" s="957"/>
      <c r="Q1815" s="957"/>
      <c r="R1815" s="957"/>
      <c r="S1815" s="957"/>
      <c r="T1815" s="957"/>
    </row>
    <row r="1816" spans="2:20" x14ac:dyDescent="0.35">
      <c r="B1816" s="957"/>
      <c r="C1816" s="957"/>
      <c r="D1816" s="957"/>
      <c r="E1816" s="957"/>
      <c r="F1816" s="957"/>
      <c r="G1816" s="957"/>
      <c r="H1816" s="957"/>
      <c r="I1816" s="957"/>
      <c r="J1816" s="957"/>
      <c r="K1816" s="957"/>
      <c r="L1816" s="957"/>
      <c r="M1816" s="957"/>
      <c r="N1816" s="957"/>
      <c r="O1816" s="957"/>
      <c r="P1816" s="957"/>
      <c r="Q1816" s="957"/>
      <c r="R1816" s="957"/>
      <c r="S1816" s="957"/>
      <c r="T1816" s="957"/>
    </row>
    <row r="1817" spans="2:20" x14ac:dyDescent="0.35">
      <c r="B1817" s="957"/>
      <c r="C1817" s="957"/>
      <c r="D1817" s="957"/>
      <c r="E1817" s="957"/>
      <c r="F1817" s="957"/>
      <c r="G1817" s="957"/>
      <c r="H1817" s="957"/>
      <c r="I1817" s="957"/>
      <c r="J1817" s="957"/>
      <c r="K1817" s="957"/>
      <c r="L1817" s="957"/>
      <c r="M1817" s="957"/>
      <c r="N1817" s="957"/>
      <c r="O1817" s="957"/>
      <c r="P1817" s="957"/>
      <c r="Q1817" s="957"/>
      <c r="R1817" s="957"/>
      <c r="S1817" s="957"/>
      <c r="T1817" s="957"/>
    </row>
    <row r="1818" spans="2:20" x14ac:dyDescent="0.35">
      <c r="B1818" s="957"/>
      <c r="C1818" s="957"/>
      <c r="D1818" s="957"/>
      <c r="E1818" s="957"/>
      <c r="F1818" s="957"/>
      <c r="G1818" s="957"/>
      <c r="H1818" s="957"/>
      <c r="I1818" s="957"/>
      <c r="J1818" s="957"/>
      <c r="K1818" s="957"/>
      <c r="L1818" s="957"/>
      <c r="M1818" s="957"/>
      <c r="N1818" s="957"/>
      <c r="O1818" s="957"/>
      <c r="P1818" s="957"/>
      <c r="Q1818" s="957"/>
      <c r="R1818" s="957"/>
      <c r="S1818" s="957"/>
      <c r="T1818" s="957"/>
    </row>
    <row r="1819" spans="2:20" x14ac:dyDescent="0.35">
      <c r="B1819" s="957"/>
      <c r="C1819" s="957"/>
      <c r="D1819" s="957"/>
      <c r="E1819" s="957"/>
      <c r="F1819" s="957"/>
      <c r="G1819" s="957"/>
      <c r="H1819" s="957"/>
      <c r="I1819" s="957"/>
      <c r="J1819" s="957"/>
      <c r="K1819" s="957"/>
      <c r="L1819" s="957"/>
      <c r="M1819" s="957"/>
      <c r="N1819" s="957"/>
      <c r="O1819" s="957"/>
      <c r="P1819" s="957"/>
      <c r="Q1819" s="957"/>
      <c r="R1819" s="957"/>
      <c r="S1819" s="957"/>
      <c r="T1819" s="957"/>
    </row>
    <row r="1820" spans="2:20" x14ac:dyDescent="0.35">
      <c r="B1820" s="957"/>
      <c r="C1820" s="957"/>
      <c r="D1820" s="957"/>
      <c r="E1820" s="957"/>
      <c r="F1820" s="957"/>
      <c r="G1820" s="957"/>
      <c r="H1820" s="957"/>
      <c r="I1820" s="957"/>
      <c r="J1820" s="957"/>
      <c r="K1820" s="957"/>
      <c r="L1820" s="957"/>
      <c r="M1820" s="957"/>
      <c r="N1820" s="957"/>
      <c r="O1820" s="957"/>
      <c r="P1820" s="957"/>
      <c r="Q1820" s="957"/>
      <c r="R1820" s="957"/>
      <c r="S1820" s="957"/>
      <c r="T1820" s="957"/>
    </row>
    <row r="1821" spans="2:20" x14ac:dyDescent="0.35">
      <c r="B1821" s="957"/>
      <c r="C1821" s="957"/>
      <c r="D1821" s="957"/>
      <c r="E1821" s="957"/>
      <c r="F1821" s="957"/>
      <c r="G1821" s="957"/>
      <c r="H1821" s="957"/>
      <c r="I1821" s="957"/>
      <c r="J1821" s="957"/>
      <c r="K1821" s="957"/>
      <c r="L1821" s="957"/>
      <c r="M1821" s="957"/>
      <c r="N1821" s="957"/>
      <c r="O1821" s="957"/>
      <c r="P1821" s="957"/>
      <c r="Q1821" s="957"/>
      <c r="R1821" s="957"/>
      <c r="S1821" s="957"/>
      <c r="T1821" s="957"/>
    </row>
    <row r="1822" spans="2:20" x14ac:dyDescent="0.35">
      <c r="B1822" s="957"/>
      <c r="C1822" s="957"/>
      <c r="D1822" s="957"/>
      <c r="E1822" s="957"/>
      <c r="F1822" s="957"/>
      <c r="G1822" s="957"/>
      <c r="H1822" s="957"/>
      <c r="I1822" s="957"/>
      <c r="J1822" s="957"/>
      <c r="K1822" s="957"/>
      <c r="L1822" s="957"/>
      <c r="M1822" s="957"/>
      <c r="N1822" s="957"/>
      <c r="O1822" s="957"/>
      <c r="P1822" s="957"/>
      <c r="Q1822" s="957"/>
      <c r="R1822" s="957"/>
      <c r="S1822" s="957"/>
      <c r="T1822" s="957"/>
    </row>
    <row r="1823" spans="2:20" x14ac:dyDescent="0.35">
      <c r="B1823" s="957"/>
      <c r="C1823" s="957"/>
      <c r="D1823" s="957"/>
      <c r="E1823" s="957"/>
      <c r="F1823" s="957"/>
      <c r="G1823" s="957"/>
      <c r="H1823" s="957"/>
      <c r="I1823" s="957"/>
      <c r="J1823" s="957"/>
      <c r="K1823" s="957"/>
      <c r="L1823" s="957"/>
      <c r="M1823" s="957"/>
      <c r="N1823" s="957"/>
      <c r="O1823" s="957"/>
      <c r="P1823" s="957"/>
      <c r="Q1823" s="957"/>
      <c r="R1823" s="957"/>
      <c r="S1823" s="957"/>
      <c r="T1823" s="957"/>
    </row>
    <row r="1824" spans="2:20" x14ac:dyDescent="0.35">
      <c r="B1824" s="957"/>
      <c r="C1824" s="957"/>
      <c r="D1824" s="957"/>
      <c r="E1824" s="957"/>
      <c r="F1824" s="957"/>
      <c r="G1824" s="957"/>
      <c r="H1824" s="957"/>
      <c r="I1824" s="957"/>
      <c r="J1824" s="957"/>
      <c r="K1824" s="957"/>
      <c r="L1824" s="957"/>
      <c r="M1824" s="957"/>
      <c r="N1824" s="957"/>
      <c r="O1824" s="957"/>
      <c r="P1824" s="957"/>
      <c r="Q1824" s="957"/>
      <c r="R1824" s="957"/>
      <c r="S1824" s="957"/>
      <c r="T1824" s="957"/>
    </row>
    <row r="1825" spans="2:20" x14ac:dyDescent="0.35">
      <c r="B1825" s="957"/>
      <c r="C1825" s="957"/>
      <c r="D1825" s="957"/>
      <c r="E1825" s="957"/>
      <c r="F1825" s="957"/>
      <c r="G1825" s="957"/>
      <c r="H1825" s="957"/>
      <c r="I1825" s="957"/>
      <c r="J1825" s="957"/>
      <c r="K1825" s="957"/>
      <c r="L1825" s="957"/>
      <c r="M1825" s="957"/>
      <c r="N1825" s="957"/>
      <c r="O1825" s="957"/>
      <c r="P1825" s="957"/>
      <c r="Q1825" s="957"/>
      <c r="R1825" s="957"/>
      <c r="S1825" s="957"/>
      <c r="T1825" s="957"/>
    </row>
    <row r="1826" spans="2:20" x14ac:dyDescent="0.35">
      <c r="B1826" s="957"/>
      <c r="C1826" s="957"/>
      <c r="D1826" s="957"/>
      <c r="E1826" s="957"/>
      <c r="F1826" s="957"/>
      <c r="G1826" s="957"/>
      <c r="H1826" s="957"/>
      <c r="I1826" s="957"/>
      <c r="J1826" s="957"/>
      <c r="K1826" s="957"/>
      <c r="L1826" s="957"/>
      <c r="M1826" s="957"/>
      <c r="N1826" s="957"/>
      <c r="O1826" s="957"/>
      <c r="P1826" s="957"/>
      <c r="Q1826" s="957"/>
      <c r="R1826" s="957"/>
      <c r="S1826" s="957"/>
      <c r="T1826" s="957"/>
    </row>
    <row r="1827" spans="2:20" x14ac:dyDescent="0.35">
      <c r="B1827" s="957"/>
      <c r="C1827" s="957"/>
      <c r="D1827" s="957"/>
      <c r="E1827" s="957"/>
      <c r="F1827" s="957"/>
      <c r="G1827" s="957"/>
      <c r="H1827" s="957"/>
      <c r="I1827" s="957"/>
      <c r="J1827" s="957"/>
      <c r="K1827" s="957"/>
      <c r="L1827" s="957"/>
      <c r="M1827" s="957"/>
      <c r="N1827" s="957"/>
      <c r="O1827" s="957"/>
      <c r="P1827" s="957"/>
      <c r="Q1827" s="957"/>
      <c r="R1827" s="957"/>
      <c r="S1827" s="957"/>
      <c r="T1827" s="957"/>
    </row>
    <row r="1828" spans="2:20" x14ac:dyDescent="0.35">
      <c r="B1828" s="957"/>
      <c r="C1828" s="957"/>
      <c r="D1828" s="957"/>
      <c r="E1828" s="957"/>
      <c r="F1828" s="957"/>
      <c r="G1828" s="957"/>
      <c r="H1828" s="957"/>
      <c r="I1828" s="957"/>
      <c r="J1828" s="957"/>
      <c r="K1828" s="957"/>
      <c r="L1828" s="957"/>
      <c r="M1828" s="957"/>
      <c r="N1828" s="957"/>
      <c r="O1828" s="957"/>
      <c r="P1828" s="957"/>
      <c r="Q1828" s="957"/>
      <c r="R1828" s="957"/>
      <c r="S1828" s="957"/>
      <c r="T1828" s="957"/>
    </row>
    <row r="1829" spans="2:20" x14ac:dyDescent="0.35">
      <c r="B1829" s="957"/>
      <c r="C1829" s="957"/>
      <c r="D1829" s="957"/>
      <c r="E1829" s="957"/>
      <c r="F1829" s="957"/>
      <c r="G1829" s="957"/>
      <c r="H1829" s="957"/>
      <c r="I1829" s="957"/>
      <c r="J1829" s="957"/>
      <c r="K1829" s="957"/>
      <c r="L1829" s="957"/>
      <c r="M1829" s="957"/>
      <c r="N1829" s="957"/>
      <c r="O1829" s="957"/>
      <c r="P1829" s="957"/>
      <c r="Q1829" s="957"/>
      <c r="R1829" s="957"/>
      <c r="S1829" s="957"/>
      <c r="T1829" s="957"/>
    </row>
    <row r="1830" spans="2:20" x14ac:dyDescent="0.35">
      <c r="B1830" s="957"/>
      <c r="C1830" s="957"/>
      <c r="D1830" s="957"/>
      <c r="E1830" s="957"/>
      <c r="F1830" s="957"/>
      <c r="G1830" s="957"/>
      <c r="H1830" s="957"/>
      <c r="I1830" s="957"/>
      <c r="J1830" s="957"/>
      <c r="K1830" s="957"/>
      <c r="L1830" s="957"/>
      <c r="M1830" s="957"/>
      <c r="N1830" s="957"/>
      <c r="O1830" s="957"/>
      <c r="P1830" s="957"/>
      <c r="Q1830" s="957"/>
      <c r="R1830" s="957"/>
      <c r="S1830" s="957"/>
      <c r="T1830" s="957"/>
    </row>
    <row r="1831" spans="2:20" x14ac:dyDescent="0.35">
      <c r="B1831" s="957"/>
      <c r="C1831" s="957"/>
      <c r="D1831" s="957"/>
      <c r="E1831" s="957"/>
      <c r="F1831" s="957"/>
      <c r="G1831" s="957"/>
      <c r="H1831" s="957"/>
      <c r="I1831" s="957"/>
      <c r="J1831" s="957"/>
      <c r="K1831" s="957"/>
      <c r="L1831" s="957"/>
      <c r="M1831" s="957"/>
      <c r="N1831" s="957"/>
      <c r="O1831" s="957"/>
      <c r="P1831" s="957"/>
      <c r="Q1831" s="957"/>
      <c r="R1831" s="957"/>
      <c r="S1831" s="957"/>
      <c r="T1831" s="957"/>
    </row>
    <row r="1832" spans="2:20" x14ac:dyDescent="0.35">
      <c r="B1832" s="957"/>
      <c r="C1832" s="957"/>
      <c r="D1832" s="957"/>
      <c r="E1832" s="957"/>
      <c r="F1832" s="957"/>
      <c r="G1832" s="957"/>
      <c r="H1832" s="957"/>
      <c r="I1832" s="957"/>
      <c r="J1832" s="957"/>
      <c r="K1832" s="957"/>
      <c r="L1832" s="957"/>
      <c r="M1832" s="957"/>
      <c r="N1832" s="957"/>
      <c r="O1832" s="957"/>
      <c r="P1832" s="957"/>
      <c r="Q1832" s="957"/>
      <c r="R1832" s="957"/>
      <c r="S1832" s="957"/>
      <c r="T1832" s="957"/>
    </row>
    <row r="1833" spans="2:20" x14ac:dyDescent="0.35">
      <c r="B1833" s="957"/>
      <c r="C1833" s="957"/>
      <c r="D1833" s="957"/>
      <c r="E1833" s="957"/>
      <c r="F1833" s="957"/>
      <c r="G1833" s="957"/>
      <c r="H1833" s="957"/>
      <c r="I1833" s="957"/>
      <c r="J1833" s="957"/>
      <c r="K1833" s="957"/>
      <c r="L1833" s="957"/>
      <c r="M1833" s="957"/>
      <c r="N1833" s="957"/>
      <c r="O1833" s="957"/>
      <c r="P1833" s="957"/>
      <c r="Q1833" s="957"/>
      <c r="R1833" s="957"/>
      <c r="S1833" s="957"/>
      <c r="T1833" s="957"/>
    </row>
    <row r="1834" spans="2:20" x14ac:dyDescent="0.35">
      <c r="B1834" s="957"/>
      <c r="C1834" s="957"/>
      <c r="D1834" s="957"/>
      <c r="E1834" s="957"/>
      <c r="F1834" s="957"/>
      <c r="G1834" s="957"/>
      <c r="H1834" s="957"/>
      <c r="I1834" s="957"/>
      <c r="J1834" s="957"/>
      <c r="K1834" s="957"/>
      <c r="L1834" s="957"/>
      <c r="M1834" s="957"/>
      <c r="N1834" s="957"/>
      <c r="O1834" s="957"/>
      <c r="P1834" s="957"/>
      <c r="Q1834" s="957"/>
      <c r="R1834" s="957"/>
      <c r="S1834" s="957"/>
      <c r="T1834" s="957"/>
    </row>
    <row r="1835" spans="2:20" x14ac:dyDescent="0.35">
      <c r="B1835" s="957"/>
      <c r="C1835" s="957"/>
      <c r="D1835" s="957"/>
      <c r="E1835" s="957"/>
      <c r="F1835" s="957"/>
      <c r="G1835" s="957"/>
      <c r="H1835" s="957"/>
      <c r="I1835" s="957"/>
      <c r="J1835" s="957"/>
      <c r="K1835" s="957"/>
      <c r="L1835" s="957"/>
      <c r="M1835" s="957"/>
      <c r="N1835" s="957"/>
      <c r="O1835" s="957"/>
      <c r="P1835" s="957"/>
      <c r="Q1835" s="957"/>
      <c r="R1835" s="957"/>
      <c r="S1835" s="957"/>
      <c r="T1835" s="957"/>
    </row>
    <row r="1836" spans="2:20" x14ac:dyDescent="0.35">
      <c r="B1836" s="957"/>
      <c r="C1836" s="957"/>
      <c r="D1836" s="957"/>
      <c r="E1836" s="957"/>
      <c r="F1836" s="957"/>
      <c r="G1836" s="957"/>
      <c r="H1836" s="957"/>
      <c r="I1836" s="957"/>
      <c r="J1836" s="957"/>
      <c r="K1836" s="957"/>
      <c r="L1836" s="957"/>
      <c r="M1836" s="957"/>
      <c r="N1836" s="957"/>
      <c r="O1836" s="957"/>
      <c r="P1836" s="957"/>
      <c r="Q1836" s="957"/>
      <c r="R1836" s="957"/>
      <c r="S1836" s="957"/>
      <c r="T1836" s="957"/>
    </row>
    <row r="1837" spans="2:20" x14ac:dyDescent="0.35">
      <c r="B1837" s="957"/>
      <c r="C1837" s="957"/>
      <c r="D1837" s="957"/>
      <c r="E1837" s="957"/>
      <c r="F1837" s="957"/>
      <c r="G1837" s="957"/>
      <c r="H1837" s="957"/>
      <c r="I1837" s="957"/>
      <c r="J1837" s="957"/>
      <c r="K1837" s="957"/>
      <c r="L1837" s="957"/>
      <c r="M1837" s="957"/>
      <c r="N1837" s="957"/>
      <c r="O1837" s="957"/>
      <c r="P1837" s="957"/>
      <c r="Q1837" s="957"/>
      <c r="R1837" s="957"/>
      <c r="S1837" s="957"/>
      <c r="T1837" s="957"/>
    </row>
    <row r="1838" spans="2:20" x14ac:dyDescent="0.35">
      <c r="B1838" s="957"/>
      <c r="C1838" s="957"/>
      <c r="D1838" s="957"/>
      <c r="E1838" s="957"/>
      <c r="F1838" s="957"/>
      <c r="G1838" s="957"/>
      <c r="H1838" s="957"/>
      <c r="I1838" s="957"/>
      <c r="J1838" s="957"/>
      <c r="K1838" s="957"/>
      <c r="L1838" s="957"/>
      <c r="M1838" s="957"/>
      <c r="N1838" s="957"/>
      <c r="O1838" s="957"/>
      <c r="P1838" s="957"/>
      <c r="Q1838" s="957"/>
      <c r="R1838" s="957"/>
      <c r="S1838" s="957"/>
      <c r="T1838" s="957"/>
    </row>
    <row r="1839" spans="2:20" x14ac:dyDescent="0.35">
      <c r="B1839" s="957"/>
      <c r="C1839" s="957"/>
      <c r="D1839" s="957"/>
      <c r="E1839" s="957"/>
      <c r="F1839" s="957"/>
      <c r="G1839" s="957"/>
      <c r="H1839" s="957"/>
      <c r="I1839" s="957"/>
      <c r="J1839" s="957"/>
      <c r="K1839" s="957"/>
      <c r="L1839" s="957"/>
      <c r="M1839" s="957"/>
      <c r="N1839" s="957"/>
      <c r="O1839" s="957"/>
      <c r="P1839" s="957"/>
      <c r="Q1839" s="957"/>
      <c r="R1839" s="957"/>
      <c r="S1839" s="957"/>
      <c r="T1839" s="957"/>
    </row>
    <row r="1840" spans="2:20" x14ac:dyDescent="0.35">
      <c r="B1840" s="957"/>
      <c r="C1840" s="957"/>
      <c r="D1840" s="957"/>
      <c r="E1840" s="957"/>
      <c r="F1840" s="957"/>
      <c r="G1840" s="957"/>
      <c r="H1840" s="957"/>
      <c r="I1840" s="957"/>
      <c r="J1840" s="957"/>
      <c r="K1840" s="957"/>
      <c r="L1840" s="957"/>
      <c r="M1840" s="957"/>
      <c r="N1840" s="957"/>
      <c r="O1840" s="957"/>
      <c r="P1840" s="957"/>
      <c r="Q1840" s="957"/>
      <c r="R1840" s="957"/>
      <c r="S1840" s="957"/>
      <c r="T1840" s="957"/>
    </row>
    <row r="1841" spans="2:20" x14ac:dyDescent="0.35">
      <c r="B1841" s="957"/>
      <c r="C1841" s="957"/>
      <c r="D1841" s="957"/>
      <c r="E1841" s="957"/>
      <c r="F1841" s="957"/>
      <c r="G1841" s="957"/>
      <c r="H1841" s="957"/>
      <c r="I1841" s="957"/>
      <c r="J1841" s="957"/>
      <c r="K1841" s="957"/>
      <c r="L1841" s="957"/>
      <c r="M1841" s="957"/>
      <c r="N1841" s="957"/>
      <c r="O1841" s="957"/>
      <c r="P1841" s="957"/>
      <c r="Q1841" s="957"/>
      <c r="R1841" s="957"/>
      <c r="S1841" s="957"/>
      <c r="T1841" s="957"/>
    </row>
    <row r="1842" spans="2:20" x14ac:dyDescent="0.35">
      <c r="B1842" s="957"/>
      <c r="C1842" s="957"/>
      <c r="D1842" s="957"/>
      <c r="E1842" s="957"/>
      <c r="F1842" s="957"/>
      <c r="G1842" s="957"/>
      <c r="H1842" s="957"/>
      <c r="I1842" s="957"/>
      <c r="J1842" s="957"/>
      <c r="K1842" s="957"/>
      <c r="L1842" s="957"/>
      <c r="M1842" s="957"/>
      <c r="N1842" s="957"/>
      <c r="O1842" s="957"/>
      <c r="P1842" s="957"/>
      <c r="Q1842" s="957"/>
      <c r="R1842" s="957"/>
      <c r="S1842" s="957"/>
      <c r="T1842" s="957"/>
    </row>
    <row r="1843" spans="2:20" x14ac:dyDescent="0.35">
      <c r="B1843" s="957"/>
      <c r="C1843" s="957"/>
      <c r="D1843" s="957"/>
      <c r="E1843" s="957"/>
      <c r="F1843" s="957"/>
      <c r="G1843" s="957"/>
      <c r="H1843" s="957"/>
      <c r="I1843" s="957"/>
      <c r="J1843" s="957"/>
      <c r="K1843" s="957"/>
      <c r="L1843" s="957"/>
      <c r="M1843" s="957"/>
      <c r="N1843" s="957"/>
      <c r="O1843" s="957"/>
      <c r="P1843" s="957"/>
      <c r="Q1843" s="957"/>
      <c r="R1843" s="957"/>
      <c r="S1843" s="957"/>
      <c r="T1843" s="957"/>
    </row>
    <row r="1844" spans="2:20" x14ac:dyDescent="0.35">
      <c r="B1844" s="957"/>
      <c r="C1844" s="957"/>
      <c r="D1844" s="957"/>
      <c r="E1844" s="957"/>
      <c r="F1844" s="957"/>
      <c r="G1844" s="957"/>
      <c r="H1844" s="957"/>
      <c r="I1844" s="957"/>
      <c r="J1844" s="957"/>
      <c r="K1844" s="957"/>
      <c r="L1844" s="957"/>
      <c r="M1844" s="957"/>
      <c r="N1844" s="957"/>
      <c r="O1844" s="957"/>
      <c r="P1844" s="957"/>
      <c r="Q1844" s="957"/>
      <c r="R1844" s="957"/>
      <c r="S1844" s="957"/>
      <c r="T1844" s="957"/>
    </row>
    <row r="1845" spans="2:20" x14ac:dyDescent="0.35">
      <c r="B1845" s="957"/>
      <c r="C1845" s="957"/>
      <c r="D1845" s="957"/>
      <c r="E1845" s="957"/>
      <c r="F1845" s="957"/>
      <c r="G1845" s="957"/>
      <c r="H1845" s="957"/>
      <c r="I1845" s="957"/>
      <c r="J1845" s="957"/>
      <c r="K1845" s="957"/>
      <c r="L1845" s="957"/>
      <c r="M1845" s="957"/>
      <c r="N1845" s="957"/>
      <c r="O1845" s="957"/>
      <c r="P1845" s="957"/>
      <c r="Q1845" s="957"/>
      <c r="R1845" s="957"/>
      <c r="S1845" s="957"/>
      <c r="T1845" s="957"/>
    </row>
    <row r="1846" spans="2:20" x14ac:dyDescent="0.35">
      <c r="B1846" s="957"/>
      <c r="C1846" s="957"/>
      <c r="D1846" s="957"/>
      <c r="E1846" s="957"/>
      <c r="F1846" s="957"/>
      <c r="G1846" s="957"/>
      <c r="H1846" s="957"/>
      <c r="I1846" s="957"/>
      <c r="J1846" s="957"/>
      <c r="K1846" s="957"/>
      <c r="L1846" s="957"/>
      <c r="M1846" s="957"/>
      <c r="N1846" s="957"/>
      <c r="O1846" s="957"/>
      <c r="P1846" s="957"/>
      <c r="Q1846" s="957"/>
      <c r="R1846" s="957"/>
      <c r="S1846" s="957"/>
      <c r="T1846" s="957"/>
    </row>
    <row r="1847" spans="2:20" x14ac:dyDescent="0.35">
      <c r="B1847" s="957"/>
      <c r="C1847" s="957"/>
      <c r="D1847" s="957"/>
      <c r="E1847" s="957"/>
      <c r="F1847" s="957"/>
      <c r="G1847" s="957"/>
      <c r="H1847" s="957"/>
      <c r="I1847" s="957"/>
      <c r="J1847" s="957"/>
      <c r="K1847" s="957"/>
      <c r="L1847" s="957"/>
      <c r="M1847" s="957"/>
      <c r="N1847" s="957"/>
      <c r="O1847" s="957"/>
      <c r="P1847" s="957"/>
      <c r="Q1847" s="957"/>
      <c r="R1847" s="957"/>
      <c r="S1847" s="957"/>
      <c r="T1847" s="957"/>
    </row>
    <row r="1848" spans="2:20" x14ac:dyDescent="0.35">
      <c r="B1848" s="957"/>
      <c r="C1848" s="957"/>
      <c r="D1848" s="957"/>
      <c r="E1848" s="957"/>
      <c r="F1848" s="957"/>
      <c r="G1848" s="957"/>
      <c r="H1848" s="957"/>
      <c r="I1848" s="957"/>
      <c r="J1848" s="957"/>
      <c r="K1848" s="957"/>
      <c r="L1848" s="957"/>
      <c r="M1848" s="957"/>
      <c r="N1848" s="957"/>
      <c r="O1848" s="957"/>
      <c r="P1848" s="957"/>
      <c r="Q1848" s="957"/>
      <c r="R1848" s="957"/>
      <c r="S1848" s="957"/>
      <c r="T1848" s="957"/>
    </row>
    <row r="1849" spans="2:20" x14ac:dyDescent="0.35">
      <c r="B1849" s="957"/>
      <c r="C1849" s="957"/>
      <c r="D1849" s="957"/>
      <c r="E1849" s="957"/>
      <c r="F1849" s="957"/>
      <c r="G1849" s="957"/>
      <c r="H1849" s="957"/>
      <c r="I1849" s="957"/>
      <c r="J1849" s="957"/>
      <c r="K1849" s="957"/>
      <c r="L1849" s="957"/>
      <c r="M1849" s="957"/>
      <c r="N1849" s="957"/>
      <c r="O1849" s="957"/>
      <c r="P1849" s="957"/>
      <c r="Q1849" s="957"/>
      <c r="R1849" s="957"/>
      <c r="S1849" s="957"/>
      <c r="T1849" s="957"/>
    </row>
    <row r="1850" spans="2:20" x14ac:dyDescent="0.35">
      <c r="B1850" s="957"/>
      <c r="C1850" s="957"/>
      <c r="D1850" s="957"/>
      <c r="E1850" s="957"/>
      <c r="F1850" s="957"/>
      <c r="G1850" s="957"/>
      <c r="H1850" s="957"/>
      <c r="I1850" s="957"/>
      <c r="J1850" s="957"/>
      <c r="K1850" s="957"/>
      <c r="L1850" s="957"/>
      <c r="M1850" s="957"/>
      <c r="N1850" s="957"/>
      <c r="O1850" s="957"/>
      <c r="P1850" s="957"/>
      <c r="Q1850" s="957"/>
      <c r="R1850" s="957"/>
      <c r="S1850" s="957"/>
      <c r="T1850" s="957"/>
    </row>
    <row r="1851" spans="2:20" x14ac:dyDescent="0.35">
      <c r="B1851" s="957"/>
      <c r="C1851" s="957"/>
      <c r="D1851" s="957"/>
      <c r="E1851" s="957"/>
      <c r="F1851" s="957"/>
      <c r="G1851" s="957"/>
      <c r="H1851" s="957"/>
      <c r="I1851" s="957"/>
      <c r="J1851" s="957"/>
      <c r="K1851" s="957"/>
      <c r="L1851" s="957"/>
      <c r="M1851" s="957"/>
      <c r="N1851" s="957"/>
      <c r="O1851" s="957"/>
      <c r="P1851" s="957"/>
      <c r="Q1851" s="957"/>
      <c r="R1851" s="957"/>
      <c r="S1851" s="957"/>
      <c r="T1851" s="957"/>
    </row>
    <row r="1852" spans="2:20" x14ac:dyDescent="0.35">
      <c r="B1852" s="957"/>
      <c r="C1852" s="957"/>
      <c r="D1852" s="957"/>
      <c r="E1852" s="957"/>
      <c r="F1852" s="957"/>
      <c r="G1852" s="957"/>
      <c r="H1852" s="957"/>
      <c r="I1852" s="957"/>
      <c r="J1852" s="957"/>
      <c r="K1852" s="957"/>
      <c r="L1852" s="957"/>
      <c r="M1852" s="957"/>
      <c r="N1852" s="957"/>
      <c r="O1852" s="957"/>
      <c r="P1852" s="957"/>
      <c r="Q1852" s="957"/>
      <c r="R1852" s="957"/>
      <c r="S1852" s="957"/>
      <c r="T1852" s="957"/>
    </row>
    <row r="1853" spans="2:20" x14ac:dyDescent="0.35">
      <c r="B1853" s="957"/>
      <c r="C1853" s="957"/>
      <c r="D1853" s="957"/>
      <c r="E1853" s="957"/>
      <c r="F1853" s="957"/>
      <c r="G1853" s="957"/>
      <c r="H1853" s="957"/>
      <c r="I1853" s="957"/>
      <c r="J1853" s="957"/>
      <c r="K1853" s="957"/>
      <c r="L1853" s="957"/>
      <c r="M1853" s="957"/>
      <c r="N1853" s="957"/>
      <c r="O1853" s="957"/>
      <c r="P1853" s="957"/>
      <c r="Q1853" s="957"/>
      <c r="R1853" s="957"/>
      <c r="S1853" s="957"/>
      <c r="T1853" s="957"/>
    </row>
    <row r="1854" spans="2:20" x14ac:dyDescent="0.35">
      <c r="B1854" s="957"/>
      <c r="C1854" s="957"/>
      <c r="D1854" s="957"/>
      <c r="E1854" s="957"/>
      <c r="F1854" s="957"/>
      <c r="G1854" s="957"/>
      <c r="H1854" s="957"/>
      <c r="I1854" s="957"/>
      <c r="J1854" s="957"/>
      <c r="K1854" s="957"/>
      <c r="L1854" s="957"/>
      <c r="M1854" s="957"/>
      <c r="N1854" s="957"/>
      <c r="O1854" s="957"/>
      <c r="P1854" s="957"/>
      <c r="Q1854" s="957"/>
      <c r="R1854" s="957"/>
      <c r="S1854" s="957"/>
      <c r="T1854" s="957"/>
    </row>
    <row r="1855" spans="2:20" x14ac:dyDescent="0.35">
      <c r="B1855" s="957"/>
      <c r="C1855" s="957"/>
      <c r="D1855" s="957"/>
      <c r="E1855" s="957"/>
      <c r="F1855" s="957"/>
      <c r="G1855" s="957"/>
      <c r="H1855" s="957"/>
      <c r="I1855" s="957"/>
      <c r="J1855" s="957"/>
      <c r="K1855" s="957"/>
      <c r="L1855" s="957"/>
      <c r="M1855" s="957"/>
      <c r="N1855" s="957"/>
      <c r="O1855" s="957"/>
      <c r="P1855" s="957"/>
      <c r="Q1855" s="957"/>
      <c r="R1855" s="957"/>
      <c r="S1855" s="957"/>
      <c r="T1855" s="957"/>
    </row>
    <row r="1856" spans="2:20" x14ac:dyDescent="0.35">
      <c r="B1856" s="957"/>
      <c r="C1856" s="957"/>
      <c r="D1856" s="957"/>
      <c r="E1856" s="957"/>
      <c r="F1856" s="957"/>
      <c r="G1856" s="957"/>
      <c r="H1856" s="957"/>
      <c r="I1856" s="957"/>
      <c r="J1856" s="957"/>
      <c r="K1856" s="957"/>
      <c r="L1856" s="957"/>
      <c r="M1856" s="957"/>
      <c r="N1856" s="957"/>
      <c r="O1856" s="957"/>
      <c r="P1856" s="957"/>
      <c r="Q1856" s="957"/>
      <c r="R1856" s="957"/>
      <c r="S1856" s="957"/>
      <c r="T1856" s="957"/>
    </row>
    <row r="1857" spans="2:20" x14ac:dyDescent="0.35">
      <c r="B1857" s="957"/>
      <c r="C1857" s="957"/>
      <c r="D1857" s="957"/>
      <c r="E1857" s="957"/>
      <c r="F1857" s="957"/>
      <c r="G1857" s="957"/>
      <c r="H1857" s="957"/>
      <c r="I1857" s="957"/>
      <c r="J1857" s="957"/>
      <c r="K1857" s="957"/>
      <c r="L1857" s="957"/>
      <c r="M1857" s="957"/>
      <c r="N1857" s="957"/>
      <c r="O1857" s="957"/>
      <c r="P1857" s="957"/>
      <c r="Q1857" s="957"/>
      <c r="R1857" s="957"/>
      <c r="S1857" s="957"/>
      <c r="T1857" s="957"/>
    </row>
    <row r="1858" spans="2:20" x14ac:dyDescent="0.35">
      <c r="B1858" s="957"/>
      <c r="C1858" s="957"/>
      <c r="D1858" s="957"/>
      <c r="E1858" s="957"/>
      <c r="F1858" s="957"/>
      <c r="G1858" s="957"/>
      <c r="H1858" s="957"/>
      <c r="I1858" s="957"/>
      <c r="J1858" s="957"/>
      <c r="K1858" s="957"/>
      <c r="L1858" s="957"/>
      <c r="M1858" s="957"/>
      <c r="N1858" s="957"/>
      <c r="O1858" s="957"/>
      <c r="P1858" s="957"/>
      <c r="Q1858" s="957"/>
      <c r="R1858" s="957"/>
      <c r="S1858" s="957"/>
      <c r="T1858" s="957"/>
    </row>
    <row r="1859" spans="2:20" x14ac:dyDescent="0.35">
      <c r="B1859" s="957"/>
      <c r="C1859" s="957"/>
      <c r="D1859" s="957"/>
      <c r="E1859" s="957"/>
      <c r="F1859" s="957"/>
      <c r="G1859" s="957"/>
      <c r="H1859" s="957"/>
      <c r="I1859" s="957"/>
      <c r="J1859" s="957"/>
      <c r="K1859" s="957"/>
      <c r="L1859" s="957"/>
      <c r="M1859" s="957"/>
      <c r="N1859" s="957"/>
      <c r="O1859" s="957"/>
      <c r="P1859" s="957"/>
      <c r="Q1859" s="957"/>
      <c r="R1859" s="957"/>
      <c r="S1859" s="957"/>
      <c r="T1859" s="957"/>
    </row>
    <row r="1860" spans="2:20" x14ac:dyDescent="0.35">
      <c r="B1860" s="957"/>
      <c r="C1860" s="957"/>
      <c r="D1860" s="957"/>
      <c r="E1860" s="957"/>
      <c r="F1860" s="957"/>
      <c r="G1860" s="957"/>
      <c r="H1860" s="957"/>
      <c r="I1860" s="957"/>
      <c r="J1860" s="957"/>
      <c r="K1860" s="957"/>
      <c r="L1860" s="957"/>
      <c r="M1860" s="957"/>
      <c r="N1860" s="957"/>
      <c r="O1860" s="957"/>
      <c r="P1860" s="957"/>
      <c r="Q1860" s="957"/>
      <c r="R1860" s="957"/>
      <c r="S1860" s="957"/>
      <c r="T1860" s="957"/>
    </row>
    <row r="1861" spans="2:20" x14ac:dyDescent="0.35">
      <c r="B1861" s="957"/>
      <c r="C1861" s="957"/>
      <c r="D1861" s="957"/>
      <c r="E1861" s="957"/>
      <c r="F1861" s="957"/>
      <c r="G1861" s="957"/>
      <c r="H1861" s="957"/>
      <c r="I1861" s="957"/>
      <c r="J1861" s="957"/>
      <c r="K1861" s="957"/>
      <c r="L1861" s="957"/>
      <c r="M1861" s="957"/>
      <c r="N1861" s="957"/>
      <c r="O1861" s="957"/>
      <c r="P1861" s="957"/>
      <c r="Q1861" s="957"/>
      <c r="R1861" s="957"/>
      <c r="S1861" s="957"/>
      <c r="T1861" s="957"/>
    </row>
    <row r="1862" spans="2:20" x14ac:dyDescent="0.35">
      <c r="B1862" s="957"/>
      <c r="C1862" s="957"/>
      <c r="D1862" s="957"/>
      <c r="E1862" s="957"/>
      <c r="F1862" s="957"/>
      <c r="G1862" s="957"/>
      <c r="H1862" s="957"/>
      <c r="I1862" s="957"/>
      <c r="J1862" s="957"/>
      <c r="K1862" s="957"/>
      <c r="L1862" s="957"/>
      <c r="M1862" s="957"/>
      <c r="N1862" s="957"/>
      <c r="O1862" s="957"/>
      <c r="P1862" s="957"/>
      <c r="Q1862" s="957"/>
      <c r="R1862" s="957"/>
      <c r="S1862" s="957"/>
      <c r="T1862" s="957"/>
    </row>
    <row r="1863" spans="2:20" x14ac:dyDescent="0.35">
      <c r="B1863" s="957"/>
      <c r="C1863" s="957"/>
      <c r="D1863" s="957"/>
      <c r="E1863" s="957"/>
      <c r="F1863" s="957"/>
      <c r="G1863" s="957"/>
      <c r="H1863" s="957"/>
      <c r="I1863" s="957"/>
      <c r="J1863" s="957"/>
      <c r="K1863" s="957"/>
      <c r="L1863" s="957"/>
      <c r="M1863" s="957"/>
      <c r="N1863" s="957"/>
      <c r="O1863" s="957"/>
      <c r="P1863" s="957"/>
      <c r="Q1863" s="957"/>
      <c r="R1863" s="957"/>
      <c r="S1863" s="957"/>
      <c r="T1863" s="957"/>
    </row>
    <row r="1864" spans="2:20" x14ac:dyDescent="0.35">
      <c r="B1864" s="957"/>
      <c r="C1864" s="957"/>
      <c r="D1864" s="957"/>
      <c r="E1864" s="957"/>
      <c r="F1864" s="957"/>
      <c r="G1864" s="957"/>
      <c r="H1864" s="957"/>
      <c r="I1864" s="957"/>
      <c r="J1864" s="957"/>
      <c r="K1864" s="957"/>
      <c r="L1864" s="957"/>
      <c r="M1864" s="957"/>
      <c r="N1864" s="957"/>
      <c r="O1864" s="957"/>
      <c r="P1864" s="957"/>
      <c r="Q1864" s="957"/>
      <c r="R1864" s="957"/>
      <c r="S1864" s="957"/>
      <c r="T1864" s="957"/>
    </row>
    <row r="1865" spans="2:20" x14ac:dyDescent="0.35">
      <c r="B1865" s="957"/>
      <c r="C1865" s="957"/>
      <c r="D1865" s="957"/>
      <c r="E1865" s="957"/>
      <c r="F1865" s="957"/>
      <c r="G1865" s="957"/>
      <c r="H1865" s="957"/>
      <c r="I1865" s="957"/>
      <c r="J1865" s="957"/>
      <c r="K1865" s="957"/>
      <c r="L1865" s="957"/>
      <c r="M1865" s="957"/>
      <c r="N1865" s="957"/>
      <c r="O1865" s="957"/>
      <c r="P1865" s="957"/>
      <c r="Q1865" s="957"/>
      <c r="R1865" s="957"/>
      <c r="S1865" s="957"/>
      <c r="T1865" s="957"/>
    </row>
    <row r="1866" spans="2:20" x14ac:dyDescent="0.35">
      <c r="B1866" s="957"/>
      <c r="C1866" s="957"/>
      <c r="D1866" s="957"/>
      <c r="E1866" s="957"/>
      <c r="F1866" s="957"/>
      <c r="G1866" s="957"/>
      <c r="H1866" s="957"/>
      <c r="I1866" s="957"/>
      <c r="J1866" s="957"/>
      <c r="K1866" s="957"/>
      <c r="L1866" s="957"/>
      <c r="M1866" s="957"/>
      <c r="N1866" s="957"/>
      <c r="O1866" s="957"/>
      <c r="P1866" s="957"/>
      <c r="Q1866" s="957"/>
      <c r="R1866" s="957"/>
      <c r="S1866" s="957"/>
      <c r="T1866" s="957"/>
    </row>
    <row r="1867" spans="2:20" x14ac:dyDescent="0.35">
      <c r="B1867" s="957"/>
      <c r="C1867" s="957"/>
      <c r="D1867" s="957"/>
      <c r="E1867" s="957"/>
      <c r="F1867" s="957"/>
      <c r="G1867" s="957"/>
      <c r="H1867" s="957"/>
      <c r="I1867" s="957"/>
      <c r="J1867" s="957"/>
      <c r="K1867" s="957"/>
      <c r="L1867" s="957"/>
      <c r="M1867" s="957"/>
      <c r="N1867" s="957"/>
      <c r="O1867" s="957"/>
      <c r="P1867" s="957"/>
      <c r="Q1867" s="957"/>
      <c r="R1867" s="957"/>
      <c r="S1867" s="957"/>
      <c r="T1867" s="957"/>
    </row>
    <row r="1868" spans="2:20" x14ac:dyDescent="0.35">
      <c r="B1868" s="957"/>
      <c r="C1868" s="957"/>
      <c r="D1868" s="957"/>
      <c r="E1868" s="957"/>
      <c r="F1868" s="957"/>
      <c r="G1868" s="957"/>
      <c r="H1868" s="957"/>
      <c r="I1868" s="957"/>
      <c r="J1868" s="957"/>
      <c r="K1868" s="957"/>
      <c r="L1868" s="957"/>
      <c r="M1868" s="957"/>
      <c r="N1868" s="957"/>
      <c r="O1868" s="957"/>
      <c r="P1868" s="957"/>
      <c r="Q1868" s="957"/>
      <c r="R1868" s="957"/>
      <c r="S1868" s="957"/>
      <c r="T1868" s="957"/>
    </row>
    <row r="1869" spans="2:20" x14ac:dyDescent="0.35">
      <c r="B1869" s="957"/>
      <c r="C1869" s="957"/>
      <c r="D1869" s="957"/>
      <c r="E1869" s="957"/>
      <c r="F1869" s="957"/>
      <c r="G1869" s="957"/>
      <c r="H1869" s="957"/>
      <c r="I1869" s="957"/>
      <c r="J1869" s="957"/>
      <c r="K1869" s="957"/>
      <c r="L1869" s="957"/>
      <c r="M1869" s="957"/>
      <c r="N1869" s="957"/>
      <c r="O1869" s="957"/>
      <c r="P1869" s="957"/>
      <c r="Q1869" s="957"/>
      <c r="R1869" s="957"/>
      <c r="S1869" s="957"/>
      <c r="T1869" s="957"/>
    </row>
    <row r="1870" spans="2:20" x14ac:dyDescent="0.35">
      <c r="B1870" s="957"/>
      <c r="C1870" s="957"/>
      <c r="D1870" s="957"/>
      <c r="E1870" s="957"/>
      <c r="F1870" s="957"/>
      <c r="G1870" s="957"/>
      <c r="H1870" s="957"/>
      <c r="I1870" s="957"/>
      <c r="J1870" s="957"/>
      <c r="K1870" s="957"/>
      <c r="L1870" s="957"/>
      <c r="M1870" s="957"/>
      <c r="N1870" s="957"/>
      <c r="O1870" s="957"/>
      <c r="P1870" s="957"/>
      <c r="Q1870" s="957"/>
      <c r="R1870" s="957"/>
      <c r="S1870" s="957"/>
      <c r="T1870" s="957"/>
    </row>
    <row r="1871" spans="2:20" x14ac:dyDescent="0.35">
      <c r="B1871" s="957"/>
      <c r="C1871" s="957"/>
      <c r="D1871" s="957"/>
      <c r="E1871" s="957"/>
      <c r="F1871" s="957"/>
      <c r="G1871" s="957"/>
      <c r="H1871" s="957"/>
      <c r="I1871" s="957"/>
      <c r="J1871" s="957"/>
      <c r="K1871" s="957"/>
      <c r="L1871" s="957"/>
      <c r="M1871" s="957"/>
      <c r="N1871" s="957"/>
      <c r="O1871" s="957"/>
      <c r="P1871" s="957"/>
      <c r="Q1871" s="957"/>
      <c r="R1871" s="957"/>
      <c r="S1871" s="957"/>
      <c r="T1871" s="957"/>
    </row>
    <row r="1872" spans="2:20" x14ac:dyDescent="0.35">
      <c r="B1872" s="957"/>
      <c r="C1872" s="957"/>
      <c r="D1872" s="957"/>
      <c r="E1872" s="957"/>
      <c r="F1872" s="957"/>
      <c r="G1872" s="957"/>
      <c r="H1872" s="957"/>
      <c r="I1872" s="957"/>
      <c r="J1872" s="957"/>
      <c r="K1872" s="957"/>
      <c r="L1872" s="957"/>
      <c r="M1872" s="957"/>
      <c r="N1872" s="957"/>
      <c r="O1872" s="957"/>
      <c r="P1872" s="957"/>
      <c r="Q1872" s="957"/>
      <c r="R1872" s="957"/>
      <c r="S1872" s="957"/>
      <c r="T1872" s="957"/>
    </row>
    <row r="1873" spans="2:20" x14ac:dyDescent="0.35">
      <c r="B1873" s="957"/>
      <c r="C1873" s="957"/>
      <c r="D1873" s="957"/>
      <c r="E1873" s="957"/>
      <c r="F1873" s="957"/>
      <c r="G1873" s="957"/>
      <c r="H1873" s="957"/>
      <c r="I1873" s="957"/>
      <c r="J1873" s="957"/>
      <c r="K1873" s="957"/>
      <c r="L1873" s="957"/>
      <c r="M1873" s="957"/>
      <c r="N1873" s="957"/>
      <c r="O1873" s="957"/>
      <c r="P1873" s="957"/>
      <c r="Q1873" s="957"/>
      <c r="R1873" s="957"/>
      <c r="S1873" s="957"/>
      <c r="T1873" s="957"/>
    </row>
    <row r="1874" spans="2:20" x14ac:dyDescent="0.35">
      <c r="B1874" s="957"/>
      <c r="C1874" s="957"/>
      <c r="D1874" s="957"/>
      <c r="E1874" s="957"/>
      <c r="F1874" s="957"/>
      <c r="G1874" s="957"/>
      <c r="H1874" s="957"/>
      <c r="I1874" s="957"/>
      <c r="J1874" s="957"/>
      <c r="K1874" s="957"/>
      <c r="L1874" s="957"/>
      <c r="M1874" s="957"/>
      <c r="N1874" s="957"/>
      <c r="O1874" s="957"/>
      <c r="P1874" s="957"/>
      <c r="Q1874" s="957"/>
      <c r="R1874" s="957"/>
      <c r="S1874" s="957"/>
      <c r="T1874" s="957"/>
    </row>
    <row r="1875" spans="2:20" x14ac:dyDescent="0.35">
      <c r="B1875" s="957"/>
      <c r="C1875" s="957"/>
      <c r="D1875" s="957"/>
      <c r="E1875" s="957"/>
      <c r="F1875" s="957"/>
      <c r="G1875" s="957"/>
      <c r="H1875" s="957"/>
      <c r="I1875" s="957"/>
      <c r="J1875" s="957"/>
      <c r="K1875" s="957"/>
      <c r="L1875" s="957"/>
      <c r="M1875" s="957"/>
      <c r="N1875" s="957"/>
      <c r="O1875" s="957"/>
      <c r="P1875" s="957"/>
      <c r="Q1875" s="957"/>
      <c r="R1875" s="957"/>
      <c r="S1875" s="957"/>
      <c r="T1875" s="957"/>
    </row>
    <row r="1876" spans="2:20" x14ac:dyDescent="0.35">
      <c r="B1876" s="957"/>
      <c r="C1876" s="957"/>
      <c r="D1876" s="957"/>
      <c r="E1876" s="957"/>
      <c r="F1876" s="957"/>
      <c r="G1876" s="957"/>
      <c r="H1876" s="957"/>
      <c r="I1876" s="957"/>
      <c r="J1876" s="957"/>
      <c r="K1876" s="957"/>
      <c r="L1876" s="957"/>
      <c r="M1876" s="957"/>
      <c r="N1876" s="957"/>
      <c r="O1876" s="957"/>
      <c r="P1876" s="957"/>
      <c r="Q1876" s="957"/>
      <c r="R1876" s="957"/>
      <c r="S1876" s="957"/>
      <c r="T1876" s="957"/>
    </row>
    <row r="1877" spans="2:20" x14ac:dyDescent="0.35">
      <c r="B1877" s="957"/>
      <c r="C1877" s="957"/>
      <c r="D1877" s="957"/>
      <c r="E1877" s="957"/>
      <c r="F1877" s="957"/>
      <c r="G1877" s="957"/>
      <c r="H1877" s="957"/>
      <c r="I1877" s="957"/>
      <c r="J1877" s="957"/>
      <c r="K1877" s="957"/>
      <c r="L1877" s="957"/>
      <c r="M1877" s="957"/>
      <c r="N1877" s="957"/>
      <c r="O1877" s="957"/>
      <c r="P1877" s="957"/>
      <c r="Q1877" s="957"/>
      <c r="R1877" s="957"/>
      <c r="S1877" s="957"/>
      <c r="T1877" s="957"/>
    </row>
    <row r="1878" spans="2:20" x14ac:dyDescent="0.35">
      <c r="B1878" s="957"/>
      <c r="C1878" s="957"/>
      <c r="D1878" s="957"/>
      <c r="E1878" s="957"/>
      <c r="F1878" s="957"/>
      <c r="G1878" s="957"/>
      <c r="H1878" s="957"/>
      <c r="I1878" s="957"/>
      <c r="J1878" s="957"/>
      <c r="K1878" s="957"/>
      <c r="L1878" s="957"/>
      <c r="M1878" s="957"/>
      <c r="N1878" s="957"/>
      <c r="O1878" s="957"/>
      <c r="P1878" s="957"/>
      <c r="Q1878" s="957"/>
      <c r="R1878" s="957"/>
      <c r="S1878" s="957"/>
      <c r="T1878" s="957"/>
    </row>
    <row r="1879" spans="2:20" x14ac:dyDescent="0.35">
      <c r="B1879" s="957"/>
      <c r="C1879" s="957"/>
      <c r="D1879" s="957"/>
      <c r="E1879" s="957"/>
      <c r="F1879" s="957"/>
      <c r="G1879" s="957"/>
      <c r="H1879" s="957"/>
      <c r="I1879" s="957"/>
      <c r="J1879" s="957"/>
      <c r="K1879" s="957"/>
      <c r="L1879" s="957"/>
      <c r="M1879" s="957"/>
      <c r="N1879" s="957"/>
      <c r="O1879" s="957"/>
      <c r="P1879" s="957"/>
      <c r="Q1879" s="957"/>
      <c r="R1879" s="957"/>
      <c r="S1879" s="957"/>
      <c r="T1879" s="957"/>
    </row>
    <row r="1880" spans="2:20" x14ac:dyDescent="0.35">
      <c r="B1880" s="957"/>
      <c r="C1880" s="957"/>
      <c r="D1880" s="957"/>
      <c r="E1880" s="957"/>
      <c r="F1880" s="957"/>
      <c r="G1880" s="957"/>
      <c r="H1880" s="957"/>
      <c r="I1880" s="957"/>
      <c r="J1880" s="957"/>
      <c r="K1880" s="957"/>
      <c r="L1880" s="957"/>
      <c r="M1880" s="957"/>
      <c r="N1880" s="957"/>
      <c r="O1880" s="957"/>
      <c r="P1880" s="957"/>
      <c r="Q1880" s="957"/>
      <c r="R1880" s="957"/>
      <c r="S1880" s="957"/>
      <c r="T1880" s="957"/>
    </row>
    <row r="1881" spans="2:20" x14ac:dyDescent="0.35">
      <c r="B1881" s="957"/>
      <c r="C1881" s="957"/>
      <c r="D1881" s="957"/>
      <c r="E1881" s="957"/>
      <c r="F1881" s="957"/>
      <c r="G1881" s="957"/>
      <c r="H1881" s="957"/>
      <c r="I1881" s="957"/>
      <c r="J1881" s="957"/>
      <c r="K1881" s="957"/>
      <c r="L1881" s="957"/>
      <c r="M1881" s="957"/>
      <c r="N1881" s="957"/>
      <c r="O1881" s="957"/>
      <c r="P1881" s="957"/>
      <c r="Q1881" s="957"/>
      <c r="R1881" s="957"/>
      <c r="S1881" s="957"/>
      <c r="T1881" s="957"/>
    </row>
    <row r="1882" spans="2:20" x14ac:dyDescent="0.35">
      <c r="B1882" s="957"/>
      <c r="C1882" s="957"/>
      <c r="D1882" s="957"/>
      <c r="E1882" s="957"/>
      <c r="F1882" s="957"/>
      <c r="G1882" s="957"/>
      <c r="H1882" s="957"/>
      <c r="I1882" s="957"/>
      <c r="J1882" s="957"/>
      <c r="K1882" s="957"/>
      <c r="L1882" s="957"/>
      <c r="M1882" s="957"/>
      <c r="N1882" s="957"/>
      <c r="O1882" s="957"/>
      <c r="P1882" s="957"/>
      <c r="Q1882" s="957"/>
      <c r="R1882" s="957"/>
      <c r="S1882" s="957"/>
      <c r="T1882" s="957"/>
    </row>
    <row r="1883" spans="2:20" x14ac:dyDescent="0.35">
      <c r="B1883" s="957"/>
      <c r="C1883" s="957"/>
      <c r="D1883" s="957"/>
      <c r="E1883" s="957"/>
      <c r="F1883" s="957"/>
      <c r="G1883" s="957"/>
      <c r="H1883" s="957"/>
      <c r="I1883" s="957"/>
      <c r="J1883" s="957"/>
      <c r="K1883" s="957"/>
      <c r="L1883" s="957"/>
      <c r="M1883" s="957"/>
      <c r="N1883" s="957"/>
      <c r="O1883" s="957"/>
      <c r="P1883" s="957"/>
      <c r="Q1883" s="957"/>
      <c r="R1883" s="957"/>
      <c r="S1883" s="957"/>
      <c r="T1883" s="957"/>
    </row>
    <row r="1884" spans="2:20" x14ac:dyDescent="0.35">
      <c r="B1884" s="957"/>
      <c r="C1884" s="957"/>
      <c r="D1884" s="957"/>
      <c r="E1884" s="957"/>
      <c r="F1884" s="957"/>
      <c r="G1884" s="957"/>
      <c r="H1884" s="957"/>
      <c r="I1884" s="957"/>
      <c r="J1884" s="957"/>
      <c r="K1884" s="957"/>
      <c r="L1884" s="957"/>
      <c r="M1884" s="957"/>
      <c r="N1884" s="957"/>
      <c r="O1884" s="957"/>
      <c r="P1884" s="957"/>
      <c r="Q1884" s="957"/>
      <c r="R1884" s="957"/>
      <c r="S1884" s="957"/>
      <c r="T1884" s="957"/>
    </row>
    <row r="1885" spans="2:20" x14ac:dyDescent="0.35">
      <c r="B1885" s="957"/>
      <c r="C1885" s="957"/>
      <c r="D1885" s="957"/>
      <c r="E1885" s="957"/>
      <c r="F1885" s="957"/>
      <c r="G1885" s="957"/>
      <c r="H1885" s="957"/>
      <c r="I1885" s="957"/>
      <c r="J1885" s="957"/>
      <c r="K1885" s="957"/>
      <c r="L1885" s="957"/>
      <c r="M1885" s="957"/>
      <c r="N1885" s="957"/>
      <c r="O1885" s="957"/>
      <c r="P1885" s="957"/>
      <c r="Q1885" s="957"/>
      <c r="R1885" s="957"/>
      <c r="S1885" s="957"/>
      <c r="T1885" s="957"/>
    </row>
    <row r="1886" spans="2:20" x14ac:dyDescent="0.35">
      <c r="B1886" s="957"/>
      <c r="C1886" s="957"/>
      <c r="D1886" s="957"/>
      <c r="E1886" s="957"/>
      <c r="F1886" s="957"/>
      <c r="G1886" s="957"/>
      <c r="H1886" s="957"/>
      <c r="I1886" s="957"/>
      <c r="J1886" s="957"/>
      <c r="K1886" s="957"/>
      <c r="L1886" s="957"/>
      <c r="M1886" s="957"/>
      <c r="N1886" s="957"/>
      <c r="O1886" s="957"/>
      <c r="P1886" s="957"/>
      <c r="Q1886" s="957"/>
      <c r="R1886" s="957"/>
      <c r="S1886" s="957"/>
      <c r="T1886" s="957"/>
    </row>
    <row r="1887" spans="2:20" x14ac:dyDescent="0.35">
      <c r="B1887" s="957"/>
      <c r="C1887" s="957"/>
      <c r="D1887" s="957"/>
      <c r="E1887" s="957"/>
      <c r="F1887" s="957"/>
      <c r="G1887" s="957"/>
      <c r="H1887" s="957"/>
      <c r="I1887" s="957"/>
      <c r="J1887" s="957"/>
      <c r="K1887" s="957"/>
      <c r="L1887" s="957"/>
      <c r="M1887" s="957"/>
      <c r="N1887" s="957"/>
      <c r="O1887" s="957"/>
      <c r="P1887" s="957"/>
      <c r="Q1887" s="957"/>
      <c r="R1887" s="957"/>
      <c r="S1887" s="957"/>
      <c r="T1887" s="957"/>
    </row>
    <row r="1888" spans="2:20" x14ac:dyDescent="0.35">
      <c r="B1888" s="957"/>
      <c r="C1888" s="957"/>
      <c r="D1888" s="957"/>
      <c r="E1888" s="957"/>
      <c r="F1888" s="957"/>
      <c r="G1888" s="957"/>
      <c r="H1888" s="957"/>
      <c r="I1888" s="957"/>
      <c r="J1888" s="957"/>
      <c r="K1888" s="957"/>
      <c r="L1888" s="957"/>
      <c r="M1888" s="957"/>
      <c r="N1888" s="957"/>
      <c r="O1888" s="957"/>
      <c r="P1888" s="957"/>
      <c r="Q1888" s="957"/>
      <c r="R1888" s="957"/>
      <c r="S1888" s="957"/>
      <c r="T1888" s="957"/>
    </row>
    <row r="1889" spans="2:20" x14ac:dyDescent="0.35">
      <c r="B1889" s="957"/>
      <c r="C1889" s="957"/>
      <c r="D1889" s="957"/>
      <c r="E1889" s="957"/>
      <c r="F1889" s="957"/>
      <c r="G1889" s="957"/>
      <c r="H1889" s="957"/>
      <c r="I1889" s="957"/>
      <c r="J1889" s="957"/>
      <c r="K1889" s="957"/>
      <c r="L1889" s="957"/>
      <c r="M1889" s="957"/>
      <c r="N1889" s="957"/>
      <c r="O1889" s="957"/>
      <c r="P1889" s="957"/>
      <c r="Q1889" s="957"/>
      <c r="R1889" s="957"/>
      <c r="S1889" s="957"/>
      <c r="T1889" s="957"/>
    </row>
    <row r="1890" spans="2:20" x14ac:dyDescent="0.35">
      <c r="B1890" s="957"/>
      <c r="C1890" s="957"/>
      <c r="D1890" s="957"/>
      <c r="E1890" s="957"/>
      <c r="F1890" s="957"/>
      <c r="G1890" s="957"/>
      <c r="H1890" s="957"/>
      <c r="I1890" s="957"/>
      <c r="J1890" s="957"/>
      <c r="K1890" s="957"/>
      <c r="L1890" s="957"/>
      <c r="M1890" s="957"/>
      <c r="N1890" s="957"/>
      <c r="O1890" s="957"/>
      <c r="P1890" s="957"/>
      <c r="Q1890" s="957"/>
      <c r="R1890" s="957"/>
      <c r="S1890" s="957"/>
      <c r="T1890" s="957"/>
    </row>
    <row r="1891" spans="2:20" x14ac:dyDescent="0.35">
      <c r="B1891" s="957"/>
      <c r="C1891" s="957"/>
      <c r="D1891" s="957"/>
      <c r="E1891" s="957"/>
      <c r="F1891" s="957"/>
      <c r="G1891" s="957"/>
      <c r="H1891" s="957"/>
      <c r="I1891" s="957"/>
      <c r="J1891" s="957"/>
      <c r="K1891" s="957"/>
      <c r="L1891" s="957"/>
      <c r="M1891" s="957"/>
      <c r="N1891" s="957"/>
      <c r="O1891" s="957"/>
      <c r="P1891" s="957"/>
      <c r="Q1891" s="957"/>
      <c r="R1891" s="957"/>
      <c r="S1891" s="957"/>
      <c r="T1891" s="957"/>
    </row>
    <row r="1892" spans="2:20" x14ac:dyDescent="0.35">
      <c r="B1892" s="957"/>
      <c r="C1892" s="957"/>
      <c r="D1892" s="957"/>
      <c r="E1892" s="957"/>
      <c r="F1892" s="957"/>
      <c r="G1892" s="957"/>
      <c r="H1892" s="957"/>
      <c r="I1892" s="957"/>
      <c r="J1892" s="957"/>
      <c r="K1892" s="957"/>
      <c r="L1892" s="957"/>
      <c r="M1892" s="957"/>
      <c r="N1892" s="957"/>
      <c r="O1892" s="957"/>
      <c r="P1892" s="957"/>
      <c r="Q1892" s="957"/>
      <c r="R1892" s="957"/>
      <c r="S1892" s="957"/>
      <c r="T1892" s="957"/>
    </row>
    <row r="1893" spans="2:20" x14ac:dyDescent="0.35">
      <c r="B1893" s="957"/>
      <c r="C1893" s="957"/>
      <c r="D1893" s="957"/>
      <c r="E1893" s="957"/>
      <c r="F1893" s="957"/>
      <c r="G1893" s="957"/>
      <c r="H1893" s="957"/>
      <c r="I1893" s="957"/>
      <c r="J1893" s="957"/>
      <c r="K1893" s="957"/>
      <c r="L1893" s="957"/>
      <c r="M1893" s="957"/>
      <c r="N1893" s="957"/>
      <c r="O1893" s="957"/>
      <c r="P1893" s="957"/>
      <c r="Q1893" s="957"/>
      <c r="R1893" s="957"/>
      <c r="S1893" s="957"/>
      <c r="T1893" s="957"/>
    </row>
    <row r="1894" spans="2:20" x14ac:dyDescent="0.35">
      <c r="B1894" s="957"/>
      <c r="C1894" s="957"/>
      <c r="D1894" s="957"/>
      <c r="E1894" s="957"/>
      <c r="F1894" s="957"/>
      <c r="G1894" s="957"/>
      <c r="H1894" s="957"/>
      <c r="I1894" s="957"/>
      <c r="J1894" s="957"/>
      <c r="K1894" s="957"/>
      <c r="L1894" s="957"/>
      <c r="M1894" s="957"/>
      <c r="N1894" s="957"/>
      <c r="O1894" s="957"/>
      <c r="P1894" s="957"/>
      <c r="Q1894" s="957"/>
      <c r="R1894" s="957"/>
      <c r="S1894" s="957"/>
      <c r="T1894" s="957"/>
    </row>
    <row r="1895" spans="2:20" x14ac:dyDescent="0.35">
      <c r="B1895" s="957"/>
      <c r="C1895" s="957"/>
      <c r="D1895" s="957"/>
      <c r="E1895" s="957"/>
      <c r="F1895" s="957"/>
      <c r="G1895" s="957"/>
      <c r="H1895" s="957"/>
      <c r="I1895" s="957"/>
      <c r="J1895" s="957"/>
      <c r="K1895" s="957"/>
      <c r="L1895" s="957"/>
      <c r="M1895" s="957"/>
      <c r="N1895" s="957"/>
      <c r="O1895" s="957"/>
      <c r="P1895" s="957"/>
      <c r="Q1895" s="957"/>
      <c r="R1895" s="957"/>
      <c r="S1895" s="957"/>
      <c r="T1895" s="957"/>
    </row>
    <row r="1896" spans="2:20" x14ac:dyDescent="0.35">
      <c r="B1896" s="957"/>
      <c r="C1896" s="957"/>
      <c r="D1896" s="957"/>
      <c r="E1896" s="957"/>
      <c r="F1896" s="957"/>
      <c r="G1896" s="957"/>
      <c r="H1896" s="957"/>
      <c r="I1896" s="957"/>
      <c r="J1896" s="957"/>
      <c r="K1896" s="957"/>
      <c r="L1896" s="957"/>
      <c r="M1896" s="957"/>
      <c r="N1896" s="957"/>
      <c r="O1896" s="957"/>
      <c r="P1896" s="957"/>
      <c r="Q1896" s="957"/>
      <c r="R1896" s="957"/>
      <c r="S1896" s="957"/>
      <c r="T1896" s="957"/>
    </row>
    <row r="1897" spans="2:20" x14ac:dyDescent="0.35">
      <c r="B1897" s="957"/>
      <c r="C1897" s="957"/>
      <c r="D1897" s="957"/>
      <c r="E1897" s="957"/>
      <c r="F1897" s="957"/>
      <c r="G1897" s="957"/>
      <c r="H1897" s="957"/>
      <c r="I1897" s="957"/>
      <c r="J1897" s="957"/>
      <c r="K1897" s="957"/>
      <c r="L1897" s="957"/>
      <c r="M1897" s="957"/>
      <c r="N1897" s="957"/>
      <c r="O1897" s="957"/>
      <c r="P1897" s="957"/>
      <c r="Q1897" s="957"/>
      <c r="R1897" s="957"/>
      <c r="S1897" s="957"/>
      <c r="T1897" s="957"/>
    </row>
    <row r="1898" spans="2:20" x14ac:dyDescent="0.35">
      <c r="B1898" s="957"/>
      <c r="C1898" s="957"/>
      <c r="D1898" s="957"/>
      <c r="E1898" s="957"/>
      <c r="F1898" s="957"/>
      <c r="G1898" s="957"/>
      <c r="H1898" s="957"/>
      <c r="I1898" s="957"/>
      <c r="J1898" s="957"/>
      <c r="K1898" s="957"/>
      <c r="L1898" s="957"/>
      <c r="M1898" s="957"/>
      <c r="N1898" s="957"/>
      <c r="O1898" s="957"/>
      <c r="P1898" s="957"/>
      <c r="Q1898" s="957"/>
      <c r="R1898" s="957"/>
      <c r="S1898" s="957"/>
      <c r="T1898" s="957"/>
    </row>
    <row r="1899" spans="2:20" x14ac:dyDescent="0.35">
      <c r="B1899" s="957"/>
      <c r="C1899" s="957"/>
      <c r="D1899" s="957"/>
      <c r="E1899" s="957"/>
      <c r="F1899" s="957"/>
      <c r="G1899" s="957"/>
      <c r="H1899" s="957"/>
      <c r="I1899" s="957"/>
      <c r="J1899" s="957"/>
      <c r="K1899" s="957"/>
      <c r="L1899" s="957"/>
      <c r="M1899" s="957"/>
      <c r="N1899" s="957"/>
      <c r="O1899" s="957"/>
      <c r="P1899" s="957"/>
      <c r="Q1899" s="957"/>
      <c r="R1899" s="957"/>
      <c r="S1899" s="957"/>
      <c r="T1899" s="957"/>
    </row>
    <row r="1900" spans="2:20" x14ac:dyDescent="0.35">
      <c r="B1900" s="957"/>
      <c r="C1900" s="957"/>
      <c r="D1900" s="957"/>
      <c r="E1900" s="957"/>
      <c r="F1900" s="957"/>
      <c r="G1900" s="957"/>
      <c r="H1900" s="957"/>
      <c r="I1900" s="957"/>
      <c r="J1900" s="957"/>
      <c r="K1900" s="957"/>
      <c r="L1900" s="957"/>
      <c r="M1900" s="957"/>
      <c r="N1900" s="957"/>
      <c r="O1900" s="957"/>
      <c r="P1900" s="957"/>
      <c r="Q1900" s="957"/>
      <c r="R1900" s="957"/>
      <c r="S1900" s="957"/>
      <c r="T1900" s="957"/>
    </row>
    <row r="1901" spans="2:20" x14ac:dyDescent="0.35">
      <c r="B1901" s="957"/>
      <c r="C1901" s="957"/>
      <c r="D1901" s="957"/>
      <c r="E1901" s="957"/>
      <c r="F1901" s="957"/>
      <c r="G1901" s="957"/>
      <c r="H1901" s="957"/>
      <c r="I1901" s="957"/>
      <c r="J1901" s="957"/>
      <c r="K1901" s="957"/>
      <c r="L1901" s="957"/>
      <c r="M1901" s="957"/>
      <c r="N1901" s="957"/>
      <c r="O1901" s="957"/>
      <c r="P1901" s="957"/>
      <c r="Q1901" s="957"/>
      <c r="R1901" s="957"/>
      <c r="S1901" s="957"/>
      <c r="T1901" s="957"/>
    </row>
    <row r="1902" spans="2:20" x14ac:dyDescent="0.35">
      <c r="B1902" s="957"/>
      <c r="C1902" s="957"/>
      <c r="D1902" s="957"/>
      <c r="E1902" s="957"/>
      <c r="F1902" s="957"/>
      <c r="G1902" s="957"/>
      <c r="H1902" s="957"/>
      <c r="I1902" s="957"/>
      <c r="J1902" s="957"/>
      <c r="K1902" s="957"/>
      <c r="L1902" s="957"/>
      <c r="M1902" s="957"/>
      <c r="N1902" s="957"/>
      <c r="O1902" s="957"/>
      <c r="P1902" s="957"/>
      <c r="Q1902" s="957"/>
      <c r="R1902" s="957"/>
      <c r="S1902" s="957"/>
      <c r="T1902" s="957"/>
    </row>
    <row r="1903" spans="2:20" x14ac:dyDescent="0.35">
      <c r="B1903" s="957"/>
      <c r="C1903" s="957"/>
      <c r="D1903" s="957"/>
      <c r="E1903" s="957"/>
      <c r="F1903" s="957"/>
      <c r="G1903" s="957"/>
      <c r="H1903" s="957"/>
      <c r="I1903" s="957"/>
      <c r="J1903" s="957"/>
      <c r="K1903" s="957"/>
      <c r="L1903" s="957"/>
      <c r="M1903" s="957"/>
      <c r="N1903" s="957"/>
      <c r="O1903" s="957"/>
      <c r="P1903" s="957"/>
      <c r="Q1903" s="957"/>
      <c r="R1903" s="957"/>
      <c r="S1903" s="957"/>
      <c r="T1903" s="957"/>
    </row>
    <row r="1904" spans="2:20" x14ac:dyDescent="0.35">
      <c r="B1904" s="957"/>
      <c r="C1904" s="957"/>
      <c r="D1904" s="957"/>
      <c r="E1904" s="957"/>
      <c r="F1904" s="957"/>
      <c r="G1904" s="957"/>
      <c r="H1904" s="957"/>
      <c r="I1904" s="957"/>
      <c r="J1904" s="957"/>
      <c r="K1904" s="957"/>
      <c r="L1904" s="957"/>
      <c r="M1904" s="957"/>
      <c r="N1904" s="957"/>
      <c r="O1904" s="957"/>
      <c r="P1904" s="957"/>
      <c r="Q1904" s="957"/>
      <c r="R1904" s="957"/>
      <c r="S1904" s="957"/>
      <c r="T1904" s="957"/>
    </row>
    <row r="1905" spans="2:20" x14ac:dyDescent="0.35">
      <c r="B1905" s="957"/>
      <c r="C1905" s="957"/>
      <c r="D1905" s="957"/>
      <c r="E1905" s="957"/>
      <c r="F1905" s="957"/>
      <c r="G1905" s="957"/>
      <c r="H1905" s="957"/>
      <c r="I1905" s="957"/>
      <c r="J1905" s="957"/>
      <c r="K1905" s="957"/>
      <c r="L1905" s="957"/>
      <c r="M1905" s="957"/>
      <c r="N1905" s="957"/>
      <c r="O1905" s="957"/>
      <c r="P1905" s="957"/>
      <c r="Q1905" s="957"/>
      <c r="R1905" s="957"/>
      <c r="S1905" s="957"/>
      <c r="T1905" s="957"/>
    </row>
    <row r="1906" spans="2:20" x14ac:dyDescent="0.35">
      <c r="B1906" s="957"/>
      <c r="C1906" s="957"/>
      <c r="D1906" s="957"/>
      <c r="E1906" s="957"/>
      <c r="F1906" s="957"/>
      <c r="G1906" s="957"/>
      <c r="H1906" s="957"/>
      <c r="I1906" s="957"/>
      <c r="J1906" s="957"/>
      <c r="K1906" s="957"/>
      <c r="L1906" s="957"/>
      <c r="M1906" s="957"/>
      <c r="N1906" s="957"/>
      <c r="O1906" s="957"/>
      <c r="P1906" s="957"/>
      <c r="Q1906" s="957"/>
      <c r="R1906" s="957"/>
      <c r="S1906" s="957"/>
      <c r="T1906" s="957"/>
    </row>
    <row r="1907" spans="2:20" x14ac:dyDescent="0.35">
      <c r="B1907" s="957"/>
      <c r="C1907" s="957"/>
      <c r="D1907" s="957"/>
      <c r="E1907" s="957"/>
      <c r="F1907" s="957"/>
      <c r="G1907" s="957"/>
      <c r="H1907" s="957"/>
      <c r="I1907" s="957"/>
      <c r="J1907" s="957"/>
      <c r="K1907" s="957"/>
      <c r="L1907" s="957"/>
      <c r="M1907" s="957"/>
      <c r="N1907" s="957"/>
      <c r="O1907" s="957"/>
      <c r="P1907" s="957"/>
      <c r="Q1907" s="957"/>
      <c r="R1907" s="957"/>
      <c r="S1907" s="957"/>
      <c r="T1907" s="957"/>
    </row>
    <row r="1908" spans="2:20" x14ac:dyDescent="0.35">
      <c r="B1908" s="957"/>
      <c r="C1908" s="957"/>
      <c r="D1908" s="957"/>
      <c r="E1908" s="957"/>
      <c r="F1908" s="957"/>
      <c r="G1908" s="957"/>
      <c r="H1908" s="957"/>
      <c r="I1908" s="957"/>
      <c r="J1908" s="957"/>
      <c r="K1908" s="957"/>
      <c r="L1908" s="957"/>
      <c r="M1908" s="957"/>
      <c r="N1908" s="957"/>
      <c r="O1908" s="957"/>
      <c r="P1908" s="957"/>
      <c r="Q1908" s="957"/>
      <c r="R1908" s="957"/>
      <c r="S1908" s="957"/>
      <c r="T1908" s="957"/>
    </row>
    <row r="1909" spans="2:20" x14ac:dyDescent="0.35">
      <c r="B1909" s="957"/>
      <c r="C1909" s="957"/>
      <c r="D1909" s="957"/>
      <c r="E1909" s="957"/>
      <c r="F1909" s="957"/>
      <c r="G1909" s="957"/>
      <c r="H1909" s="957"/>
      <c r="I1909" s="957"/>
      <c r="J1909" s="957"/>
      <c r="K1909" s="957"/>
      <c r="L1909" s="957"/>
      <c r="M1909" s="957"/>
      <c r="N1909" s="957"/>
      <c r="O1909" s="957"/>
      <c r="P1909" s="957"/>
      <c r="Q1909" s="957"/>
      <c r="R1909" s="957"/>
      <c r="S1909" s="957"/>
      <c r="T1909" s="957"/>
    </row>
    <row r="1910" spans="2:20" x14ac:dyDescent="0.35">
      <c r="B1910" s="957"/>
      <c r="C1910" s="957"/>
      <c r="D1910" s="957"/>
      <c r="E1910" s="957"/>
      <c r="F1910" s="957"/>
      <c r="G1910" s="957"/>
      <c r="H1910" s="957"/>
      <c r="I1910" s="957"/>
      <c r="J1910" s="957"/>
      <c r="K1910" s="957"/>
      <c r="L1910" s="957"/>
      <c r="M1910" s="957"/>
      <c r="N1910" s="957"/>
      <c r="O1910" s="957"/>
      <c r="P1910" s="957"/>
      <c r="Q1910" s="957"/>
      <c r="R1910" s="957"/>
      <c r="S1910" s="957"/>
      <c r="T1910" s="957"/>
    </row>
    <row r="1911" spans="2:20" x14ac:dyDescent="0.35">
      <c r="B1911" s="957"/>
      <c r="C1911" s="957"/>
      <c r="D1911" s="957"/>
      <c r="E1911" s="957"/>
      <c r="F1911" s="957"/>
      <c r="G1911" s="957"/>
      <c r="H1911" s="957"/>
      <c r="I1911" s="957"/>
      <c r="J1911" s="957"/>
      <c r="K1911" s="957"/>
      <c r="L1911" s="957"/>
      <c r="M1911" s="957"/>
      <c r="N1911" s="957"/>
      <c r="O1911" s="957"/>
      <c r="P1911" s="957"/>
      <c r="Q1911" s="957"/>
      <c r="R1911" s="957"/>
      <c r="S1911" s="957"/>
      <c r="T1911" s="957"/>
    </row>
    <row r="1912" spans="2:20" x14ac:dyDescent="0.35">
      <c r="B1912" s="957"/>
      <c r="C1912" s="957"/>
      <c r="D1912" s="957"/>
      <c r="E1912" s="957"/>
      <c r="F1912" s="957"/>
      <c r="G1912" s="957"/>
      <c r="H1912" s="957"/>
      <c r="I1912" s="957"/>
      <c r="J1912" s="957"/>
      <c r="K1912" s="957"/>
      <c r="L1912" s="957"/>
      <c r="M1912" s="957"/>
      <c r="N1912" s="957"/>
      <c r="O1912" s="957"/>
      <c r="P1912" s="957"/>
      <c r="Q1912" s="957"/>
      <c r="R1912" s="957"/>
      <c r="S1912" s="957"/>
      <c r="T1912" s="957"/>
    </row>
    <row r="1913" spans="2:20" x14ac:dyDescent="0.35">
      <c r="B1913" s="957"/>
      <c r="C1913" s="957"/>
      <c r="D1913" s="957"/>
      <c r="E1913" s="957"/>
      <c r="F1913" s="957"/>
      <c r="G1913" s="957"/>
      <c r="H1913" s="957"/>
      <c r="I1913" s="957"/>
      <c r="J1913" s="957"/>
      <c r="K1913" s="957"/>
      <c r="L1913" s="957"/>
      <c r="M1913" s="957"/>
      <c r="N1913" s="957"/>
      <c r="O1913" s="957"/>
      <c r="P1913" s="957"/>
      <c r="Q1913" s="957"/>
      <c r="R1913" s="957"/>
      <c r="S1913" s="957"/>
      <c r="T1913" s="957"/>
    </row>
    <row r="1914" spans="2:20" x14ac:dyDescent="0.35">
      <c r="B1914" s="957"/>
      <c r="C1914" s="957"/>
      <c r="D1914" s="957"/>
      <c r="E1914" s="957"/>
      <c r="F1914" s="957"/>
      <c r="G1914" s="957"/>
      <c r="H1914" s="957"/>
      <c r="I1914" s="957"/>
      <c r="J1914" s="957"/>
      <c r="K1914" s="957"/>
      <c r="L1914" s="957"/>
      <c r="M1914" s="957"/>
      <c r="N1914" s="957"/>
      <c r="O1914" s="957"/>
      <c r="P1914" s="957"/>
      <c r="Q1914" s="957"/>
      <c r="R1914" s="957"/>
      <c r="S1914" s="957"/>
      <c r="T1914" s="957"/>
    </row>
    <row r="1915" spans="2:20" x14ac:dyDescent="0.35">
      <c r="B1915" s="957"/>
      <c r="C1915" s="957"/>
      <c r="D1915" s="957"/>
      <c r="E1915" s="957"/>
      <c r="F1915" s="957"/>
      <c r="G1915" s="957"/>
      <c r="H1915" s="957"/>
      <c r="I1915" s="957"/>
      <c r="J1915" s="957"/>
      <c r="K1915" s="957"/>
      <c r="L1915" s="957"/>
      <c r="M1915" s="957"/>
      <c r="N1915" s="957"/>
      <c r="O1915" s="957"/>
      <c r="P1915" s="957"/>
      <c r="Q1915" s="957"/>
      <c r="R1915" s="957"/>
      <c r="S1915" s="957"/>
      <c r="T1915" s="957"/>
    </row>
    <row r="1916" spans="2:20" x14ac:dyDescent="0.35">
      <c r="B1916" s="957"/>
      <c r="C1916" s="957"/>
      <c r="D1916" s="957"/>
      <c r="E1916" s="957"/>
      <c r="F1916" s="957"/>
      <c r="G1916" s="957"/>
      <c r="H1916" s="957"/>
      <c r="I1916" s="957"/>
      <c r="J1916" s="957"/>
      <c r="K1916" s="957"/>
      <c r="L1916" s="957"/>
      <c r="M1916" s="957"/>
      <c r="N1916" s="957"/>
      <c r="O1916" s="957"/>
      <c r="P1916" s="957"/>
      <c r="Q1916" s="957"/>
      <c r="R1916" s="957"/>
      <c r="S1916" s="957"/>
      <c r="T1916" s="957"/>
    </row>
    <row r="1917" spans="2:20" x14ac:dyDescent="0.35">
      <c r="B1917" s="957"/>
      <c r="C1917" s="957"/>
      <c r="D1917" s="957"/>
      <c r="E1917" s="957"/>
      <c r="F1917" s="957"/>
      <c r="G1917" s="957"/>
      <c r="H1917" s="957"/>
      <c r="I1917" s="957"/>
      <c r="J1917" s="957"/>
      <c r="K1917" s="957"/>
      <c r="L1917" s="957"/>
      <c r="M1917" s="957"/>
      <c r="N1917" s="957"/>
      <c r="O1917" s="957"/>
      <c r="P1917" s="957"/>
      <c r="Q1917" s="957"/>
      <c r="R1917" s="957"/>
      <c r="S1917" s="957"/>
      <c r="T1917" s="957"/>
    </row>
    <row r="1918" spans="2:20" x14ac:dyDescent="0.35">
      <c r="B1918" s="957"/>
      <c r="C1918" s="957"/>
      <c r="D1918" s="957"/>
      <c r="E1918" s="957"/>
      <c r="F1918" s="957"/>
      <c r="G1918" s="957"/>
      <c r="H1918" s="957"/>
      <c r="I1918" s="957"/>
      <c r="J1918" s="957"/>
      <c r="K1918" s="957"/>
      <c r="L1918" s="957"/>
      <c r="M1918" s="957"/>
      <c r="N1918" s="957"/>
      <c r="O1918" s="957"/>
      <c r="P1918" s="957"/>
      <c r="Q1918" s="957"/>
      <c r="R1918" s="957"/>
      <c r="S1918" s="957"/>
      <c r="T1918" s="957"/>
    </row>
    <row r="1919" spans="2:20" x14ac:dyDescent="0.35">
      <c r="B1919" s="957"/>
      <c r="C1919" s="957"/>
      <c r="D1919" s="957"/>
      <c r="E1919" s="957"/>
      <c r="F1919" s="957"/>
      <c r="G1919" s="957"/>
      <c r="H1919" s="957"/>
      <c r="I1919" s="957"/>
      <c r="J1919" s="957"/>
      <c r="K1919" s="957"/>
      <c r="L1919" s="957"/>
      <c r="M1919" s="957"/>
      <c r="N1919" s="957"/>
      <c r="O1919" s="957"/>
      <c r="P1919" s="957"/>
      <c r="Q1919" s="957"/>
      <c r="R1919" s="957"/>
      <c r="S1919" s="957"/>
      <c r="T1919" s="957"/>
    </row>
    <row r="1920" spans="2:20" x14ac:dyDescent="0.35">
      <c r="B1920" s="957"/>
      <c r="C1920" s="957"/>
      <c r="D1920" s="957"/>
      <c r="E1920" s="957"/>
      <c r="F1920" s="957"/>
      <c r="G1920" s="957"/>
      <c r="H1920" s="957"/>
      <c r="I1920" s="957"/>
      <c r="J1920" s="957"/>
      <c r="K1920" s="957"/>
      <c r="L1920" s="957"/>
      <c r="M1920" s="957"/>
      <c r="N1920" s="957"/>
      <c r="O1920" s="957"/>
      <c r="P1920" s="957"/>
      <c r="Q1920" s="957"/>
      <c r="R1920" s="957"/>
      <c r="S1920" s="957"/>
      <c r="T1920" s="957"/>
    </row>
    <row r="1921" spans="2:20" x14ac:dyDescent="0.35">
      <c r="B1921" s="957"/>
      <c r="C1921" s="957"/>
      <c r="D1921" s="957"/>
      <c r="E1921" s="957"/>
      <c r="F1921" s="957"/>
      <c r="G1921" s="957"/>
      <c r="H1921" s="957"/>
      <c r="I1921" s="957"/>
      <c r="J1921" s="957"/>
      <c r="K1921" s="957"/>
      <c r="L1921" s="957"/>
      <c r="M1921" s="957"/>
      <c r="N1921" s="957"/>
      <c r="O1921" s="957"/>
      <c r="P1921" s="957"/>
      <c r="Q1921" s="957"/>
      <c r="R1921" s="957"/>
      <c r="S1921" s="957"/>
      <c r="T1921" s="957"/>
    </row>
    <row r="1922" spans="2:20" x14ac:dyDescent="0.35">
      <c r="B1922" s="957"/>
      <c r="C1922" s="957"/>
      <c r="D1922" s="957"/>
      <c r="E1922" s="957"/>
      <c r="F1922" s="957"/>
      <c r="G1922" s="957"/>
      <c r="H1922" s="957"/>
      <c r="I1922" s="957"/>
      <c r="J1922" s="957"/>
      <c r="K1922" s="957"/>
      <c r="L1922" s="957"/>
      <c r="M1922" s="957"/>
      <c r="N1922" s="957"/>
      <c r="O1922" s="957"/>
      <c r="P1922" s="957"/>
      <c r="Q1922" s="957"/>
      <c r="R1922" s="957"/>
      <c r="S1922" s="957"/>
      <c r="T1922" s="957"/>
    </row>
    <row r="1923" spans="2:20" x14ac:dyDescent="0.35">
      <c r="B1923" s="957"/>
      <c r="C1923" s="957"/>
      <c r="D1923" s="957"/>
      <c r="E1923" s="957"/>
      <c r="F1923" s="957"/>
      <c r="G1923" s="957"/>
      <c r="H1923" s="957"/>
      <c r="I1923" s="957"/>
      <c r="J1923" s="957"/>
      <c r="K1923" s="957"/>
      <c r="L1923" s="957"/>
      <c r="M1923" s="957"/>
      <c r="N1923" s="957"/>
      <c r="O1923" s="957"/>
      <c r="P1923" s="957"/>
      <c r="Q1923" s="957"/>
      <c r="R1923" s="957"/>
      <c r="S1923" s="957"/>
      <c r="T1923" s="957"/>
    </row>
    <row r="1924" spans="2:20" x14ac:dyDescent="0.35">
      <c r="B1924" s="957"/>
      <c r="C1924" s="957"/>
      <c r="D1924" s="957"/>
      <c r="E1924" s="957"/>
      <c r="F1924" s="957"/>
      <c r="G1924" s="957"/>
      <c r="H1924" s="957"/>
      <c r="I1924" s="957"/>
      <c r="J1924" s="957"/>
      <c r="K1924" s="957"/>
      <c r="L1924" s="957"/>
      <c r="M1924" s="957"/>
      <c r="N1924" s="957"/>
      <c r="O1924" s="957"/>
      <c r="P1924" s="957"/>
      <c r="Q1924" s="957"/>
      <c r="R1924" s="957"/>
      <c r="S1924" s="957"/>
      <c r="T1924" s="957"/>
    </row>
    <row r="1925" spans="2:20" x14ac:dyDescent="0.35">
      <c r="B1925" s="957"/>
      <c r="C1925" s="957"/>
      <c r="D1925" s="957"/>
      <c r="E1925" s="957"/>
      <c r="F1925" s="957"/>
      <c r="G1925" s="957"/>
      <c r="H1925" s="957"/>
      <c r="I1925" s="957"/>
      <c r="J1925" s="957"/>
      <c r="K1925" s="957"/>
      <c r="L1925" s="957"/>
      <c r="M1925" s="957"/>
      <c r="N1925" s="957"/>
      <c r="O1925" s="957"/>
      <c r="P1925" s="957"/>
      <c r="Q1925" s="957"/>
      <c r="R1925" s="957"/>
      <c r="S1925" s="957"/>
      <c r="T1925" s="957"/>
    </row>
    <row r="1926" spans="2:20" x14ac:dyDescent="0.35">
      <c r="B1926" s="957"/>
      <c r="C1926" s="957"/>
      <c r="D1926" s="957"/>
      <c r="E1926" s="957"/>
      <c r="F1926" s="957"/>
      <c r="G1926" s="957"/>
      <c r="H1926" s="957"/>
      <c r="I1926" s="957"/>
      <c r="J1926" s="957"/>
      <c r="K1926" s="957"/>
      <c r="L1926" s="957"/>
      <c r="M1926" s="957"/>
      <c r="N1926" s="957"/>
      <c r="O1926" s="957"/>
      <c r="P1926" s="957"/>
      <c r="Q1926" s="957"/>
      <c r="R1926" s="957"/>
      <c r="S1926" s="957"/>
      <c r="T1926" s="957"/>
    </row>
    <row r="1927" spans="2:20" x14ac:dyDescent="0.35">
      <c r="B1927" s="957"/>
      <c r="C1927" s="957"/>
      <c r="D1927" s="957"/>
      <c r="E1927" s="957"/>
      <c r="F1927" s="957"/>
      <c r="G1927" s="957"/>
      <c r="H1927" s="957"/>
      <c r="I1927" s="957"/>
      <c r="J1927" s="957"/>
      <c r="K1927" s="957"/>
      <c r="L1927" s="957"/>
      <c r="M1927" s="957"/>
      <c r="N1927" s="957"/>
      <c r="O1927" s="957"/>
      <c r="P1927" s="957"/>
      <c r="Q1927" s="957"/>
      <c r="R1927" s="957"/>
      <c r="S1927" s="957"/>
      <c r="T1927" s="957"/>
    </row>
    <row r="1928" spans="2:20" x14ac:dyDescent="0.35">
      <c r="B1928" s="957"/>
      <c r="C1928" s="957"/>
      <c r="D1928" s="957"/>
      <c r="E1928" s="957"/>
      <c r="F1928" s="957"/>
      <c r="G1928" s="957"/>
      <c r="H1928" s="957"/>
      <c r="I1928" s="957"/>
      <c r="J1928" s="957"/>
      <c r="K1928" s="957"/>
      <c r="L1928" s="957"/>
      <c r="M1928" s="957"/>
      <c r="N1928" s="957"/>
      <c r="O1928" s="957"/>
      <c r="P1928" s="957"/>
      <c r="Q1928" s="957"/>
      <c r="R1928" s="957"/>
      <c r="S1928" s="957"/>
      <c r="T1928" s="957"/>
    </row>
    <row r="1929" spans="2:20" x14ac:dyDescent="0.35">
      <c r="B1929" s="957"/>
      <c r="C1929" s="957"/>
      <c r="D1929" s="957"/>
      <c r="E1929" s="957"/>
      <c r="F1929" s="957"/>
      <c r="G1929" s="957"/>
      <c r="H1929" s="957"/>
      <c r="I1929" s="957"/>
      <c r="J1929" s="957"/>
      <c r="K1929" s="957"/>
      <c r="L1929" s="957"/>
      <c r="M1929" s="957"/>
      <c r="N1929" s="957"/>
      <c r="O1929" s="957"/>
      <c r="P1929" s="957"/>
      <c r="Q1929" s="957"/>
      <c r="R1929" s="957"/>
      <c r="S1929" s="957"/>
      <c r="T1929" s="957"/>
    </row>
    <row r="1930" spans="2:20" x14ac:dyDescent="0.35">
      <c r="B1930" s="957"/>
      <c r="C1930" s="957"/>
      <c r="D1930" s="957"/>
      <c r="E1930" s="957"/>
      <c r="F1930" s="957"/>
      <c r="G1930" s="957"/>
      <c r="H1930" s="957"/>
      <c r="I1930" s="957"/>
      <c r="J1930" s="957"/>
      <c r="K1930" s="957"/>
      <c r="L1930" s="957"/>
      <c r="M1930" s="957"/>
      <c r="N1930" s="957"/>
      <c r="O1930" s="957"/>
      <c r="P1930" s="957"/>
      <c r="Q1930" s="957"/>
      <c r="R1930" s="957"/>
      <c r="S1930" s="957"/>
      <c r="T1930" s="957"/>
    </row>
    <row r="1931" spans="2:20" x14ac:dyDescent="0.35">
      <c r="B1931" s="957"/>
      <c r="C1931" s="957"/>
      <c r="D1931" s="957"/>
      <c r="E1931" s="957"/>
      <c r="F1931" s="957"/>
      <c r="G1931" s="957"/>
      <c r="H1931" s="957"/>
      <c r="I1931" s="957"/>
      <c r="J1931" s="957"/>
      <c r="K1931" s="957"/>
      <c r="L1931" s="957"/>
      <c r="M1931" s="957"/>
      <c r="N1931" s="957"/>
      <c r="O1931" s="957"/>
      <c r="P1931" s="957"/>
      <c r="Q1931" s="957"/>
      <c r="R1931" s="957"/>
      <c r="S1931" s="957"/>
      <c r="T1931" s="957"/>
    </row>
    <row r="1932" spans="2:20" x14ac:dyDescent="0.35">
      <c r="B1932" s="957"/>
      <c r="C1932" s="957"/>
      <c r="D1932" s="957"/>
      <c r="E1932" s="957"/>
      <c r="F1932" s="957"/>
      <c r="G1932" s="957"/>
      <c r="H1932" s="957"/>
      <c r="I1932" s="957"/>
      <c r="J1932" s="957"/>
      <c r="K1932" s="957"/>
      <c r="L1932" s="957"/>
      <c r="M1932" s="957"/>
      <c r="N1932" s="957"/>
      <c r="O1932" s="957"/>
      <c r="P1932" s="957"/>
      <c r="Q1932" s="957"/>
      <c r="R1932" s="957"/>
      <c r="S1932" s="957"/>
      <c r="T1932" s="957"/>
    </row>
    <row r="1933" spans="2:20" x14ac:dyDescent="0.35">
      <c r="B1933" s="957"/>
      <c r="C1933" s="957"/>
      <c r="D1933" s="957"/>
      <c r="E1933" s="957"/>
      <c r="F1933" s="957"/>
      <c r="G1933" s="957"/>
      <c r="H1933" s="957"/>
      <c r="I1933" s="957"/>
      <c r="J1933" s="957"/>
      <c r="K1933" s="957"/>
      <c r="L1933" s="957"/>
      <c r="M1933" s="957"/>
      <c r="N1933" s="957"/>
      <c r="O1933" s="957"/>
      <c r="P1933" s="957"/>
      <c r="Q1933" s="957"/>
      <c r="R1933" s="957"/>
      <c r="S1933" s="957"/>
      <c r="T1933" s="957"/>
    </row>
    <row r="1934" spans="2:20" x14ac:dyDescent="0.35">
      <c r="B1934" s="957"/>
      <c r="C1934" s="957"/>
      <c r="D1934" s="957"/>
      <c r="E1934" s="957"/>
      <c r="F1934" s="957"/>
      <c r="G1934" s="957"/>
      <c r="H1934" s="957"/>
      <c r="I1934" s="957"/>
      <c r="J1934" s="957"/>
      <c r="K1934" s="957"/>
      <c r="L1934" s="957"/>
      <c r="M1934" s="957"/>
      <c r="N1934" s="957"/>
      <c r="O1934" s="957"/>
      <c r="P1934" s="957"/>
      <c r="Q1934" s="957"/>
      <c r="R1934" s="957"/>
      <c r="S1934" s="957"/>
      <c r="T1934" s="957"/>
    </row>
    <row r="1935" spans="2:20" x14ac:dyDescent="0.35">
      <c r="B1935" s="957"/>
      <c r="C1935" s="957"/>
      <c r="D1935" s="957"/>
      <c r="E1935" s="957"/>
      <c r="F1935" s="957"/>
      <c r="G1935" s="957"/>
      <c r="H1935" s="957"/>
      <c r="I1935" s="957"/>
      <c r="J1935" s="957"/>
      <c r="K1935" s="957"/>
      <c r="L1935" s="957"/>
      <c r="M1935" s="957"/>
      <c r="N1935" s="957"/>
      <c r="O1935" s="957"/>
      <c r="P1935" s="957"/>
      <c r="Q1935" s="957"/>
      <c r="R1935" s="957"/>
      <c r="S1935" s="957"/>
      <c r="T1935" s="957"/>
    </row>
    <row r="1936" spans="2:20" x14ac:dyDescent="0.35">
      <c r="B1936" s="957"/>
      <c r="C1936" s="957"/>
      <c r="D1936" s="957"/>
      <c r="E1936" s="957"/>
      <c r="F1936" s="957"/>
      <c r="G1936" s="957"/>
      <c r="H1936" s="957"/>
      <c r="I1936" s="957"/>
      <c r="J1936" s="957"/>
      <c r="K1936" s="957"/>
      <c r="L1936" s="957"/>
      <c r="M1936" s="957"/>
      <c r="N1936" s="957"/>
      <c r="O1936" s="957"/>
      <c r="P1936" s="957"/>
      <c r="Q1936" s="957"/>
      <c r="R1936" s="957"/>
      <c r="S1936" s="957"/>
      <c r="T1936" s="957"/>
    </row>
    <row r="1937" spans="2:20" x14ac:dyDescent="0.35">
      <c r="B1937" s="957"/>
      <c r="C1937" s="957"/>
      <c r="D1937" s="957"/>
      <c r="E1937" s="957"/>
      <c r="F1937" s="957"/>
      <c r="G1937" s="957"/>
      <c r="H1937" s="957"/>
      <c r="I1937" s="957"/>
      <c r="J1937" s="957"/>
      <c r="K1937" s="957"/>
      <c r="L1937" s="957"/>
      <c r="M1937" s="957"/>
      <c r="N1937" s="957"/>
      <c r="O1937" s="957"/>
      <c r="P1937" s="957"/>
      <c r="Q1937" s="957"/>
      <c r="R1937" s="957"/>
      <c r="S1937" s="957"/>
      <c r="T1937" s="957"/>
    </row>
    <row r="1938" spans="2:20" x14ac:dyDescent="0.35">
      <c r="B1938" s="957"/>
      <c r="C1938" s="957"/>
      <c r="D1938" s="957"/>
      <c r="E1938" s="957"/>
      <c r="F1938" s="957"/>
      <c r="G1938" s="957"/>
      <c r="H1938" s="957"/>
      <c r="I1938" s="957"/>
      <c r="J1938" s="957"/>
      <c r="K1938" s="957"/>
      <c r="L1938" s="957"/>
      <c r="M1938" s="957"/>
      <c r="N1938" s="957"/>
      <c r="O1938" s="957"/>
      <c r="P1938" s="957"/>
      <c r="Q1938" s="957"/>
      <c r="R1938" s="957"/>
      <c r="S1938" s="957"/>
      <c r="T1938" s="957"/>
    </row>
    <row r="1939" spans="2:20" x14ac:dyDescent="0.35">
      <c r="B1939" s="957"/>
      <c r="C1939" s="957"/>
      <c r="D1939" s="957"/>
      <c r="E1939" s="957"/>
      <c r="F1939" s="957"/>
      <c r="G1939" s="957"/>
      <c r="H1939" s="957"/>
      <c r="I1939" s="957"/>
      <c r="J1939" s="957"/>
      <c r="K1939" s="957"/>
      <c r="L1939" s="957"/>
      <c r="M1939" s="957"/>
      <c r="N1939" s="957"/>
      <c r="O1939" s="957"/>
      <c r="P1939" s="957"/>
      <c r="Q1939" s="957"/>
      <c r="R1939" s="957"/>
      <c r="S1939" s="957"/>
      <c r="T1939" s="957"/>
    </row>
    <row r="1940" spans="2:20" x14ac:dyDescent="0.35">
      <c r="B1940" s="957"/>
      <c r="C1940" s="957"/>
      <c r="D1940" s="957"/>
      <c r="E1940" s="957"/>
      <c r="F1940" s="957"/>
      <c r="G1940" s="957"/>
      <c r="H1940" s="957"/>
      <c r="I1940" s="957"/>
      <c r="J1940" s="957"/>
      <c r="K1940" s="957"/>
      <c r="L1940" s="957"/>
      <c r="M1940" s="957"/>
      <c r="N1940" s="957"/>
      <c r="O1940" s="957"/>
      <c r="P1940" s="957"/>
      <c r="Q1940" s="957"/>
      <c r="R1940" s="957"/>
      <c r="S1940" s="957"/>
      <c r="T1940" s="957"/>
    </row>
    <row r="1941" spans="2:20" x14ac:dyDescent="0.35">
      <c r="B1941" s="957"/>
      <c r="C1941" s="957"/>
      <c r="D1941" s="957"/>
      <c r="E1941" s="957"/>
      <c r="F1941" s="957"/>
      <c r="G1941" s="957"/>
      <c r="H1941" s="957"/>
      <c r="I1941" s="957"/>
      <c r="J1941" s="957"/>
      <c r="K1941" s="957"/>
      <c r="L1941" s="957"/>
      <c r="M1941" s="957"/>
      <c r="N1941" s="957"/>
      <c r="O1941" s="957"/>
      <c r="P1941" s="957"/>
      <c r="Q1941" s="957"/>
      <c r="R1941" s="957"/>
      <c r="S1941" s="957"/>
      <c r="T1941" s="957"/>
    </row>
    <row r="1942" spans="2:20" x14ac:dyDescent="0.35">
      <c r="B1942" s="957"/>
      <c r="C1942" s="957"/>
      <c r="D1942" s="957"/>
      <c r="E1942" s="957"/>
      <c r="F1942" s="957"/>
      <c r="G1942" s="957"/>
      <c r="H1942" s="957"/>
      <c r="I1942" s="957"/>
      <c r="J1942" s="957"/>
      <c r="K1942" s="957"/>
      <c r="L1942" s="957"/>
      <c r="M1942" s="957"/>
      <c r="N1942" s="957"/>
      <c r="O1942" s="957"/>
      <c r="P1942" s="957"/>
      <c r="Q1942" s="957"/>
      <c r="R1942" s="957"/>
      <c r="S1942" s="957"/>
      <c r="T1942" s="957"/>
    </row>
    <row r="1943" spans="2:20" x14ac:dyDescent="0.35">
      <c r="B1943" s="957"/>
      <c r="C1943" s="957"/>
      <c r="D1943" s="957"/>
      <c r="E1943" s="957"/>
      <c r="F1943" s="957"/>
      <c r="G1943" s="957"/>
      <c r="H1943" s="957"/>
      <c r="I1943" s="957"/>
      <c r="J1943" s="957"/>
      <c r="K1943" s="957"/>
      <c r="L1943" s="957"/>
      <c r="M1943" s="957"/>
      <c r="N1943" s="957"/>
      <c r="O1943" s="957"/>
      <c r="P1943" s="957"/>
      <c r="Q1943" s="957"/>
      <c r="R1943" s="957"/>
      <c r="S1943" s="957"/>
      <c r="T1943" s="957"/>
    </row>
    <row r="1944" spans="2:20" x14ac:dyDescent="0.35">
      <c r="B1944" s="957"/>
      <c r="C1944" s="957"/>
      <c r="D1944" s="957"/>
      <c r="E1944" s="957"/>
      <c r="F1944" s="957"/>
      <c r="G1944" s="957"/>
      <c r="H1944" s="957"/>
      <c r="I1944" s="957"/>
      <c r="J1944" s="957"/>
      <c r="K1944" s="957"/>
      <c r="L1944" s="957"/>
      <c r="M1944" s="957"/>
      <c r="N1944" s="957"/>
      <c r="O1944" s="957"/>
      <c r="P1944" s="957"/>
      <c r="Q1944" s="957"/>
      <c r="R1944" s="957"/>
      <c r="S1944" s="957"/>
      <c r="T1944" s="957"/>
    </row>
    <row r="1945" spans="2:20" x14ac:dyDescent="0.35">
      <c r="B1945" s="957"/>
      <c r="C1945" s="957"/>
      <c r="D1945" s="957"/>
      <c r="E1945" s="957"/>
      <c r="F1945" s="957"/>
      <c r="G1945" s="957"/>
      <c r="H1945" s="957"/>
      <c r="I1945" s="957"/>
      <c r="J1945" s="957"/>
      <c r="K1945" s="957"/>
      <c r="L1945" s="957"/>
      <c r="M1945" s="957"/>
      <c r="N1945" s="957"/>
      <c r="O1945" s="957"/>
      <c r="P1945" s="957"/>
      <c r="Q1945" s="957"/>
      <c r="R1945" s="957"/>
      <c r="S1945" s="957"/>
      <c r="T1945" s="957"/>
    </row>
    <row r="1946" spans="2:20" x14ac:dyDescent="0.35">
      <c r="B1946" s="957"/>
      <c r="C1946" s="957"/>
      <c r="D1946" s="957"/>
      <c r="E1946" s="957"/>
      <c r="F1946" s="957"/>
      <c r="G1946" s="957"/>
      <c r="H1946" s="957"/>
      <c r="I1946" s="957"/>
      <c r="J1946" s="957"/>
      <c r="K1946" s="957"/>
      <c r="L1946" s="957"/>
      <c r="M1946" s="957"/>
      <c r="N1946" s="957"/>
      <c r="O1946" s="957"/>
      <c r="P1946" s="957"/>
      <c r="Q1946" s="957"/>
      <c r="R1946" s="957"/>
      <c r="S1946" s="957"/>
      <c r="T1946" s="957"/>
    </row>
    <row r="1947" spans="2:20" x14ac:dyDescent="0.35">
      <c r="B1947" s="957"/>
      <c r="C1947" s="957"/>
      <c r="D1947" s="957"/>
      <c r="E1947" s="957"/>
      <c r="F1947" s="957"/>
      <c r="G1947" s="957"/>
      <c r="H1947" s="957"/>
      <c r="I1947" s="957"/>
      <c r="J1947" s="957"/>
      <c r="K1947" s="957"/>
      <c r="L1947" s="957"/>
      <c r="M1947" s="957"/>
      <c r="N1947" s="957"/>
      <c r="O1947" s="957"/>
      <c r="P1947" s="957"/>
      <c r="Q1947" s="957"/>
      <c r="R1947" s="957"/>
      <c r="S1947" s="957"/>
      <c r="T1947" s="957"/>
    </row>
    <row r="1948" spans="2:20" x14ac:dyDescent="0.35">
      <c r="B1948" s="957"/>
      <c r="C1948" s="957"/>
      <c r="D1948" s="957"/>
      <c r="E1948" s="957"/>
      <c r="F1948" s="957"/>
      <c r="G1948" s="957"/>
      <c r="H1948" s="957"/>
      <c r="I1948" s="957"/>
      <c r="J1948" s="957"/>
      <c r="K1948" s="957"/>
      <c r="L1948" s="957"/>
      <c r="M1948" s="957"/>
      <c r="N1948" s="957"/>
      <c r="O1948" s="957"/>
      <c r="P1948" s="957"/>
      <c r="Q1948" s="957"/>
      <c r="R1948" s="957"/>
      <c r="S1948" s="957"/>
      <c r="T1948" s="957"/>
    </row>
    <row r="1949" spans="2:20" x14ac:dyDescent="0.35">
      <c r="B1949" s="957"/>
      <c r="C1949" s="957"/>
      <c r="D1949" s="957"/>
      <c r="E1949" s="957"/>
      <c r="F1949" s="957"/>
      <c r="G1949" s="957"/>
      <c r="H1949" s="957"/>
      <c r="I1949" s="957"/>
      <c r="J1949" s="957"/>
      <c r="K1949" s="957"/>
      <c r="L1949" s="957"/>
      <c r="M1949" s="957"/>
      <c r="N1949" s="957"/>
      <c r="O1949" s="957"/>
      <c r="P1949" s="957"/>
      <c r="Q1949" s="957"/>
      <c r="R1949" s="957"/>
      <c r="S1949" s="957"/>
      <c r="T1949" s="957"/>
    </row>
    <row r="1950" spans="2:20" x14ac:dyDescent="0.35">
      <c r="B1950" s="957"/>
      <c r="C1950" s="957"/>
      <c r="D1950" s="957"/>
      <c r="E1950" s="957"/>
      <c r="F1950" s="957"/>
      <c r="G1950" s="957"/>
      <c r="H1950" s="957"/>
      <c r="I1950" s="957"/>
      <c r="J1950" s="957"/>
      <c r="K1950" s="957"/>
      <c r="L1950" s="957"/>
      <c r="M1950" s="957"/>
      <c r="N1950" s="957"/>
      <c r="O1950" s="957"/>
      <c r="P1950" s="957"/>
      <c r="Q1950" s="957"/>
      <c r="R1950" s="957"/>
      <c r="S1950" s="957"/>
      <c r="T1950" s="957"/>
    </row>
    <row r="1951" spans="2:20" x14ac:dyDescent="0.35">
      <c r="B1951" s="957"/>
      <c r="C1951" s="957"/>
      <c r="D1951" s="957"/>
      <c r="E1951" s="957"/>
      <c r="F1951" s="957"/>
      <c r="G1951" s="957"/>
      <c r="H1951" s="957"/>
      <c r="I1951" s="957"/>
      <c r="J1951" s="957"/>
      <c r="K1951" s="957"/>
      <c r="L1951" s="957"/>
      <c r="M1951" s="957"/>
      <c r="N1951" s="957"/>
      <c r="O1951" s="957"/>
      <c r="P1951" s="957"/>
      <c r="Q1951" s="957"/>
      <c r="R1951" s="957"/>
      <c r="S1951" s="957"/>
      <c r="T1951" s="957"/>
    </row>
    <row r="1952" spans="2:20" x14ac:dyDescent="0.35">
      <c r="B1952" s="957"/>
      <c r="C1952" s="957"/>
      <c r="D1952" s="957"/>
      <c r="E1952" s="957"/>
      <c r="F1952" s="957"/>
      <c r="G1952" s="957"/>
      <c r="H1952" s="957"/>
      <c r="I1952" s="957"/>
      <c r="J1952" s="957"/>
      <c r="K1952" s="957"/>
      <c r="L1952" s="957"/>
      <c r="M1952" s="957"/>
      <c r="N1952" s="957"/>
      <c r="O1952" s="957"/>
      <c r="P1952" s="957"/>
      <c r="Q1952" s="957"/>
      <c r="R1952" s="957"/>
      <c r="S1952" s="957"/>
      <c r="T1952" s="957"/>
    </row>
    <row r="1953" spans="2:20" x14ac:dyDescent="0.35">
      <c r="B1953" s="957"/>
      <c r="C1953" s="957"/>
      <c r="D1953" s="957"/>
      <c r="E1953" s="957"/>
      <c r="F1953" s="957"/>
      <c r="G1953" s="957"/>
      <c r="H1953" s="957"/>
      <c r="I1953" s="957"/>
      <c r="J1953" s="957"/>
      <c r="K1953" s="957"/>
      <c r="L1953" s="957"/>
      <c r="M1953" s="957"/>
      <c r="N1953" s="957"/>
      <c r="O1953" s="957"/>
      <c r="P1953" s="957"/>
      <c r="Q1953" s="957"/>
      <c r="R1953" s="957"/>
      <c r="S1953" s="957"/>
      <c r="T1953" s="957"/>
    </row>
    <row r="1954" spans="2:20" x14ac:dyDescent="0.35">
      <c r="B1954" s="957"/>
      <c r="C1954" s="957"/>
      <c r="D1954" s="957"/>
      <c r="E1954" s="957"/>
      <c r="F1954" s="957"/>
      <c r="G1954" s="957"/>
      <c r="H1954" s="957"/>
      <c r="I1954" s="957"/>
      <c r="J1954" s="957"/>
      <c r="K1954" s="957"/>
      <c r="L1954" s="957"/>
      <c r="M1954" s="957"/>
      <c r="N1954" s="957"/>
      <c r="O1954" s="957"/>
      <c r="P1954" s="957"/>
      <c r="Q1954" s="957"/>
      <c r="R1954" s="957"/>
      <c r="S1954" s="957"/>
      <c r="T1954" s="957"/>
    </row>
    <row r="1955" spans="2:20" x14ac:dyDescent="0.35">
      <c r="B1955" s="957"/>
      <c r="C1955" s="957"/>
      <c r="D1955" s="957"/>
      <c r="E1955" s="957"/>
      <c r="F1955" s="957"/>
      <c r="G1955" s="957"/>
      <c r="H1955" s="957"/>
      <c r="I1955" s="957"/>
      <c r="J1955" s="957"/>
      <c r="K1955" s="957"/>
      <c r="L1955" s="957"/>
      <c r="M1955" s="957"/>
      <c r="N1955" s="957"/>
      <c r="O1955" s="957"/>
      <c r="P1955" s="957"/>
      <c r="Q1955" s="957"/>
      <c r="R1955" s="957"/>
      <c r="S1955" s="957"/>
      <c r="T1955" s="957"/>
    </row>
    <row r="1956" spans="2:20" x14ac:dyDescent="0.35">
      <c r="B1956" s="957"/>
      <c r="C1956" s="957"/>
      <c r="D1956" s="957"/>
      <c r="E1956" s="957"/>
      <c r="F1956" s="957"/>
      <c r="G1956" s="957"/>
      <c r="H1956" s="957"/>
      <c r="I1956" s="957"/>
      <c r="J1956" s="957"/>
      <c r="K1956" s="957"/>
      <c r="L1956" s="957"/>
      <c r="M1956" s="957"/>
      <c r="N1956" s="957"/>
      <c r="O1956" s="957"/>
      <c r="P1956" s="957"/>
      <c r="Q1956" s="957"/>
      <c r="R1956" s="957"/>
      <c r="S1956" s="957"/>
      <c r="T1956" s="957"/>
    </row>
    <row r="1957" spans="2:20" x14ac:dyDescent="0.35">
      <c r="B1957" s="957"/>
      <c r="C1957" s="957"/>
      <c r="D1957" s="957"/>
      <c r="E1957" s="957"/>
      <c r="F1957" s="957"/>
      <c r="G1957" s="957"/>
      <c r="H1957" s="957"/>
      <c r="I1957" s="957"/>
      <c r="J1957" s="957"/>
      <c r="K1957" s="957"/>
      <c r="L1957" s="957"/>
      <c r="M1957" s="957"/>
      <c r="N1957" s="957"/>
      <c r="O1957" s="957"/>
      <c r="P1957" s="957"/>
      <c r="Q1957" s="957"/>
      <c r="R1957" s="957"/>
      <c r="S1957" s="957"/>
      <c r="T1957" s="957"/>
    </row>
    <row r="1958" spans="2:20" x14ac:dyDescent="0.35">
      <c r="B1958" s="957"/>
      <c r="C1958" s="957"/>
      <c r="D1958" s="957"/>
      <c r="E1958" s="957"/>
      <c r="F1958" s="957"/>
      <c r="G1958" s="957"/>
      <c r="H1958" s="957"/>
      <c r="I1958" s="957"/>
      <c r="J1958" s="957"/>
      <c r="K1958" s="957"/>
      <c r="L1958" s="957"/>
      <c r="M1958" s="957"/>
      <c r="N1958" s="957"/>
      <c r="O1958" s="957"/>
      <c r="P1958" s="957"/>
      <c r="Q1958" s="957"/>
      <c r="R1958" s="957"/>
      <c r="S1958" s="957"/>
      <c r="T1958" s="957"/>
    </row>
    <row r="1959" spans="2:20" x14ac:dyDescent="0.35">
      <c r="B1959" s="957"/>
      <c r="C1959" s="957"/>
      <c r="D1959" s="957"/>
      <c r="E1959" s="957"/>
      <c r="F1959" s="957"/>
      <c r="G1959" s="957"/>
      <c r="H1959" s="957"/>
      <c r="I1959" s="957"/>
      <c r="J1959" s="957"/>
      <c r="K1959" s="957"/>
      <c r="L1959" s="957"/>
      <c r="M1959" s="957"/>
      <c r="N1959" s="957"/>
      <c r="O1959" s="957"/>
      <c r="P1959" s="957"/>
      <c r="Q1959" s="957"/>
      <c r="R1959" s="957"/>
      <c r="S1959" s="957"/>
      <c r="T1959" s="957"/>
    </row>
    <row r="1960" spans="2:20" x14ac:dyDescent="0.35">
      <c r="B1960" s="957"/>
      <c r="C1960" s="957"/>
      <c r="D1960" s="957"/>
      <c r="E1960" s="957"/>
      <c r="F1960" s="957"/>
      <c r="G1960" s="957"/>
      <c r="H1960" s="957"/>
      <c r="I1960" s="957"/>
      <c r="J1960" s="957"/>
      <c r="K1960" s="957"/>
      <c r="L1960" s="957"/>
      <c r="M1960" s="957"/>
      <c r="N1960" s="957"/>
      <c r="O1960" s="957"/>
      <c r="P1960" s="957"/>
      <c r="Q1960" s="957"/>
      <c r="R1960" s="957"/>
      <c r="S1960" s="957"/>
      <c r="T1960" s="957"/>
    </row>
    <row r="1961" spans="2:20" x14ac:dyDescent="0.35">
      <c r="B1961" s="957"/>
      <c r="C1961" s="957"/>
      <c r="D1961" s="957"/>
      <c r="E1961" s="957"/>
      <c r="F1961" s="957"/>
      <c r="G1961" s="957"/>
      <c r="H1961" s="957"/>
      <c r="I1961" s="957"/>
      <c r="J1961" s="957"/>
      <c r="K1961" s="957"/>
      <c r="L1961" s="957"/>
      <c r="M1961" s="957"/>
      <c r="N1961" s="957"/>
      <c r="O1961" s="957"/>
      <c r="P1961" s="957"/>
      <c r="Q1961" s="957"/>
      <c r="R1961" s="957"/>
      <c r="S1961" s="957"/>
      <c r="T1961" s="957"/>
    </row>
    <row r="1962" spans="2:20" x14ac:dyDescent="0.35">
      <c r="B1962" s="957"/>
      <c r="C1962" s="957"/>
      <c r="D1962" s="957"/>
      <c r="E1962" s="957"/>
      <c r="F1962" s="957"/>
      <c r="G1962" s="957"/>
      <c r="H1962" s="957"/>
      <c r="I1962" s="957"/>
      <c r="J1962" s="957"/>
      <c r="K1962" s="957"/>
      <c r="L1962" s="957"/>
      <c r="M1962" s="957"/>
      <c r="N1962" s="957"/>
      <c r="O1962" s="957"/>
      <c r="P1962" s="957"/>
      <c r="Q1962" s="957"/>
      <c r="R1962" s="957"/>
      <c r="S1962" s="957"/>
      <c r="T1962" s="957"/>
    </row>
    <row r="1963" spans="2:20" x14ac:dyDescent="0.35">
      <c r="B1963" s="957"/>
      <c r="C1963" s="957"/>
      <c r="D1963" s="957"/>
      <c r="E1963" s="957"/>
      <c r="F1963" s="957"/>
      <c r="G1963" s="957"/>
      <c r="H1963" s="957"/>
      <c r="I1963" s="957"/>
      <c r="J1963" s="957"/>
      <c r="K1963" s="957"/>
      <c r="L1963" s="957"/>
      <c r="M1963" s="957"/>
      <c r="N1963" s="957"/>
      <c r="O1963" s="957"/>
      <c r="P1963" s="957"/>
      <c r="Q1963" s="957"/>
      <c r="R1963" s="957"/>
      <c r="S1963" s="957"/>
      <c r="T1963" s="957"/>
    </row>
    <row r="1964" spans="2:20" x14ac:dyDescent="0.35">
      <c r="B1964" s="957"/>
      <c r="C1964" s="957"/>
      <c r="D1964" s="957"/>
      <c r="E1964" s="957"/>
      <c r="F1964" s="957"/>
      <c r="G1964" s="957"/>
      <c r="H1964" s="957"/>
      <c r="I1964" s="957"/>
      <c r="J1964" s="957"/>
      <c r="K1964" s="957"/>
      <c r="L1964" s="957"/>
      <c r="M1964" s="957"/>
      <c r="N1964" s="957"/>
      <c r="O1964" s="957"/>
      <c r="P1964" s="957"/>
      <c r="Q1964" s="957"/>
      <c r="R1964" s="957"/>
      <c r="S1964" s="957"/>
      <c r="T1964" s="957"/>
    </row>
    <row r="1965" spans="2:20" x14ac:dyDescent="0.35">
      <c r="B1965" s="957"/>
      <c r="C1965" s="957"/>
      <c r="D1965" s="957"/>
      <c r="E1965" s="957"/>
      <c r="F1965" s="957"/>
      <c r="G1965" s="957"/>
      <c r="H1965" s="957"/>
      <c r="I1965" s="957"/>
      <c r="J1965" s="957"/>
      <c r="K1965" s="957"/>
      <c r="L1965" s="957"/>
      <c r="M1965" s="957"/>
      <c r="N1965" s="957"/>
      <c r="O1965" s="957"/>
      <c r="P1965" s="957"/>
      <c r="Q1965" s="957"/>
      <c r="R1965" s="957"/>
      <c r="S1965" s="957"/>
      <c r="T1965" s="957"/>
    </row>
    <row r="1966" spans="2:20" x14ac:dyDescent="0.35">
      <c r="B1966" s="957"/>
      <c r="C1966" s="957"/>
      <c r="D1966" s="957"/>
      <c r="E1966" s="957"/>
      <c r="F1966" s="957"/>
      <c r="G1966" s="957"/>
      <c r="H1966" s="957"/>
      <c r="I1966" s="957"/>
      <c r="J1966" s="957"/>
      <c r="K1966" s="957"/>
      <c r="L1966" s="957"/>
      <c r="M1966" s="957"/>
      <c r="N1966" s="957"/>
      <c r="O1966" s="957"/>
      <c r="P1966" s="957"/>
      <c r="Q1966" s="957"/>
      <c r="R1966" s="957"/>
      <c r="S1966" s="957"/>
      <c r="T1966" s="957"/>
    </row>
    <row r="1967" spans="2:20" x14ac:dyDescent="0.35">
      <c r="B1967" s="957"/>
      <c r="C1967" s="957"/>
      <c r="D1967" s="957"/>
      <c r="E1967" s="957"/>
      <c r="F1967" s="957"/>
      <c r="G1967" s="957"/>
      <c r="H1967" s="957"/>
      <c r="I1967" s="957"/>
      <c r="J1967" s="957"/>
      <c r="K1967" s="957"/>
      <c r="L1967" s="957"/>
      <c r="M1967" s="957"/>
      <c r="N1967" s="957"/>
      <c r="O1967" s="957"/>
      <c r="P1967" s="957"/>
      <c r="Q1967" s="957"/>
      <c r="R1967" s="957"/>
      <c r="S1967" s="957"/>
      <c r="T1967" s="957"/>
    </row>
    <row r="1968" spans="2:20" x14ac:dyDescent="0.35">
      <c r="B1968" s="957"/>
      <c r="C1968" s="957"/>
      <c r="D1968" s="957"/>
      <c r="E1968" s="957"/>
      <c r="F1968" s="957"/>
      <c r="G1968" s="957"/>
      <c r="H1968" s="957"/>
      <c r="I1968" s="957"/>
      <c r="J1968" s="957"/>
      <c r="K1968" s="957"/>
      <c r="L1968" s="957"/>
      <c r="M1968" s="957"/>
      <c r="N1968" s="957"/>
      <c r="O1968" s="957"/>
      <c r="P1968" s="957"/>
      <c r="Q1968" s="957"/>
      <c r="R1968" s="957"/>
      <c r="S1968" s="957"/>
      <c r="T1968" s="957"/>
    </row>
    <row r="1969" spans="2:20" x14ac:dyDescent="0.35">
      <c r="B1969" s="957"/>
      <c r="C1969" s="957"/>
      <c r="D1969" s="957"/>
      <c r="E1969" s="957"/>
      <c r="F1969" s="957"/>
      <c r="G1969" s="957"/>
      <c r="H1969" s="957"/>
      <c r="I1969" s="957"/>
      <c r="J1969" s="957"/>
      <c r="K1969" s="957"/>
      <c r="L1969" s="957"/>
      <c r="M1969" s="957"/>
      <c r="N1969" s="957"/>
      <c r="O1969" s="957"/>
      <c r="P1969" s="957"/>
      <c r="Q1969" s="957"/>
      <c r="R1969" s="957"/>
      <c r="S1969" s="957"/>
      <c r="T1969" s="957"/>
    </row>
    <row r="1970" spans="2:20" x14ac:dyDescent="0.35">
      <c r="B1970" s="957"/>
      <c r="C1970" s="957"/>
      <c r="D1970" s="957"/>
      <c r="E1970" s="957"/>
      <c r="F1970" s="957"/>
      <c r="G1970" s="957"/>
      <c r="H1970" s="957"/>
      <c r="I1970" s="957"/>
      <c r="J1970" s="957"/>
      <c r="K1970" s="957"/>
      <c r="L1970" s="957"/>
      <c r="M1970" s="957"/>
      <c r="N1970" s="957"/>
      <c r="O1970" s="957"/>
      <c r="P1970" s="957"/>
      <c r="Q1970" s="957"/>
      <c r="R1970" s="957"/>
      <c r="S1970" s="957"/>
      <c r="T1970" s="957"/>
    </row>
    <row r="1971" spans="2:20" x14ac:dyDescent="0.35">
      <c r="B1971" s="957"/>
      <c r="C1971" s="957"/>
      <c r="D1971" s="957"/>
      <c r="E1971" s="957"/>
      <c r="F1971" s="957"/>
      <c r="G1971" s="957"/>
      <c r="H1971" s="957"/>
      <c r="I1971" s="957"/>
      <c r="J1971" s="957"/>
      <c r="K1971" s="957"/>
      <c r="L1971" s="957"/>
      <c r="M1971" s="957"/>
      <c r="N1971" s="957"/>
      <c r="O1971" s="957"/>
      <c r="P1971" s="957"/>
      <c r="Q1971" s="957"/>
      <c r="R1971" s="957"/>
      <c r="S1971" s="957"/>
      <c r="T1971" s="957"/>
    </row>
    <row r="1972" spans="2:20" x14ac:dyDescent="0.35">
      <c r="B1972" s="957"/>
      <c r="C1972" s="957"/>
      <c r="D1972" s="957"/>
      <c r="E1972" s="957"/>
      <c r="F1972" s="957"/>
      <c r="G1972" s="957"/>
      <c r="H1972" s="957"/>
      <c r="I1972" s="957"/>
      <c r="J1972" s="957"/>
      <c r="K1972" s="957"/>
      <c r="L1972" s="957"/>
      <c r="M1972" s="957"/>
      <c r="N1972" s="957"/>
      <c r="O1972" s="957"/>
      <c r="P1972" s="957"/>
      <c r="Q1972" s="957"/>
      <c r="R1972" s="957"/>
      <c r="S1972" s="957"/>
      <c r="T1972" s="957"/>
    </row>
    <row r="1973" spans="2:20" x14ac:dyDescent="0.35">
      <c r="B1973" s="957"/>
      <c r="C1973" s="957"/>
      <c r="D1973" s="957"/>
      <c r="E1973" s="957"/>
      <c r="F1973" s="957"/>
      <c r="G1973" s="957"/>
      <c r="H1973" s="957"/>
      <c r="I1973" s="957"/>
      <c r="J1973" s="957"/>
      <c r="K1973" s="957"/>
      <c r="L1973" s="957"/>
      <c r="M1973" s="957"/>
      <c r="N1973" s="957"/>
      <c r="O1973" s="957"/>
      <c r="P1973" s="957"/>
      <c r="Q1973" s="957"/>
      <c r="R1973" s="957"/>
      <c r="S1973" s="957"/>
      <c r="T1973" s="957"/>
    </row>
    <row r="1974" spans="2:20" x14ac:dyDescent="0.35">
      <c r="B1974" s="957"/>
      <c r="C1974" s="957"/>
      <c r="D1974" s="957"/>
      <c r="E1974" s="957"/>
      <c r="F1974" s="957"/>
      <c r="G1974" s="957"/>
      <c r="H1974" s="957"/>
      <c r="I1974" s="957"/>
      <c r="J1974" s="957"/>
      <c r="K1974" s="957"/>
      <c r="L1974" s="957"/>
      <c r="M1974" s="957"/>
      <c r="N1974" s="957"/>
      <c r="O1974" s="957"/>
      <c r="P1974" s="957"/>
      <c r="Q1974" s="957"/>
      <c r="R1974" s="957"/>
      <c r="S1974" s="957"/>
      <c r="T1974" s="957"/>
    </row>
    <row r="1975" spans="2:20" x14ac:dyDescent="0.35">
      <c r="B1975" s="957"/>
      <c r="C1975" s="957"/>
      <c r="D1975" s="957"/>
      <c r="E1975" s="957"/>
      <c r="F1975" s="957"/>
      <c r="G1975" s="957"/>
      <c r="H1975" s="957"/>
      <c r="I1975" s="957"/>
      <c r="J1975" s="957"/>
      <c r="K1975" s="957"/>
      <c r="L1975" s="957"/>
      <c r="M1975" s="957"/>
      <c r="N1975" s="957"/>
      <c r="O1975" s="957"/>
      <c r="P1975" s="957"/>
      <c r="Q1975" s="957"/>
      <c r="R1975" s="957"/>
      <c r="S1975" s="957"/>
      <c r="T1975" s="957"/>
    </row>
    <row r="1976" spans="2:20" x14ac:dyDescent="0.35">
      <c r="B1976" s="957"/>
      <c r="C1976" s="957"/>
      <c r="D1976" s="957"/>
      <c r="E1976" s="957"/>
      <c r="F1976" s="957"/>
      <c r="G1976" s="957"/>
      <c r="H1976" s="957"/>
      <c r="I1976" s="957"/>
      <c r="J1976" s="957"/>
      <c r="K1976" s="957"/>
      <c r="L1976" s="957"/>
      <c r="M1976" s="957"/>
      <c r="N1976" s="957"/>
      <c r="O1976" s="957"/>
      <c r="P1976" s="957"/>
      <c r="Q1976" s="957"/>
      <c r="R1976" s="957"/>
      <c r="S1976" s="957"/>
      <c r="T1976" s="957"/>
    </row>
    <row r="1977" spans="2:20" x14ac:dyDescent="0.35">
      <c r="B1977" s="957"/>
      <c r="C1977" s="957"/>
      <c r="D1977" s="957"/>
      <c r="E1977" s="957"/>
      <c r="F1977" s="957"/>
      <c r="G1977" s="957"/>
      <c r="H1977" s="957"/>
      <c r="I1977" s="957"/>
      <c r="J1977" s="957"/>
      <c r="K1977" s="957"/>
      <c r="L1977" s="957"/>
      <c r="M1977" s="957"/>
      <c r="N1977" s="957"/>
      <c r="O1977" s="957"/>
      <c r="P1977" s="957"/>
      <c r="Q1977" s="957"/>
      <c r="R1977" s="957"/>
      <c r="S1977" s="957"/>
      <c r="T1977" s="957"/>
    </row>
    <row r="1978" spans="2:20" x14ac:dyDescent="0.35">
      <c r="B1978" s="957"/>
      <c r="C1978" s="957"/>
      <c r="D1978" s="957"/>
      <c r="E1978" s="957"/>
      <c r="F1978" s="957"/>
      <c r="G1978" s="957"/>
      <c r="H1978" s="957"/>
      <c r="I1978" s="957"/>
      <c r="J1978" s="957"/>
      <c r="K1978" s="957"/>
      <c r="L1978" s="957"/>
      <c r="M1978" s="957"/>
      <c r="N1978" s="957"/>
      <c r="O1978" s="957"/>
      <c r="P1978" s="957"/>
      <c r="Q1978" s="957"/>
      <c r="R1978" s="957"/>
      <c r="S1978" s="957"/>
      <c r="T1978" s="957"/>
    </row>
    <row r="1979" spans="2:20" x14ac:dyDescent="0.35">
      <c r="B1979" s="957"/>
      <c r="C1979" s="957"/>
      <c r="D1979" s="957"/>
      <c r="E1979" s="957"/>
      <c r="F1979" s="957"/>
      <c r="G1979" s="957"/>
      <c r="H1979" s="957"/>
      <c r="I1979" s="957"/>
      <c r="J1979" s="957"/>
      <c r="K1979" s="957"/>
      <c r="L1979" s="957"/>
      <c r="M1979" s="957"/>
      <c r="N1979" s="957"/>
      <c r="O1979" s="957"/>
      <c r="P1979" s="957"/>
      <c r="Q1979" s="957"/>
      <c r="R1979" s="957"/>
      <c r="S1979" s="957"/>
      <c r="T1979" s="957"/>
    </row>
    <row r="1980" spans="2:20" x14ac:dyDescent="0.35">
      <c r="B1980" s="957"/>
      <c r="C1980" s="957"/>
      <c r="D1980" s="957"/>
      <c r="E1980" s="957"/>
      <c r="F1980" s="957"/>
      <c r="G1980" s="957"/>
      <c r="H1980" s="957"/>
      <c r="I1980" s="957"/>
      <c r="J1980" s="957"/>
      <c r="K1980" s="957"/>
      <c r="L1980" s="957"/>
      <c r="M1980" s="957"/>
      <c r="N1980" s="957"/>
      <c r="O1980" s="957"/>
      <c r="P1980" s="957"/>
      <c r="Q1980" s="957"/>
      <c r="R1980" s="957"/>
      <c r="S1980" s="957"/>
      <c r="T1980" s="957"/>
    </row>
    <row r="1981" spans="2:20" x14ac:dyDescent="0.35">
      <c r="B1981" s="957"/>
      <c r="C1981" s="957"/>
      <c r="D1981" s="957"/>
      <c r="E1981" s="957"/>
      <c r="F1981" s="957"/>
      <c r="G1981" s="957"/>
      <c r="H1981" s="957"/>
      <c r="I1981" s="957"/>
      <c r="J1981" s="957"/>
      <c r="K1981" s="957"/>
      <c r="L1981" s="957"/>
      <c r="M1981" s="957"/>
      <c r="N1981" s="957"/>
      <c r="O1981" s="957"/>
      <c r="P1981" s="957"/>
      <c r="Q1981" s="957"/>
      <c r="R1981" s="957"/>
      <c r="S1981" s="957"/>
      <c r="T1981" s="957"/>
    </row>
    <row r="1982" spans="2:20" x14ac:dyDescent="0.35">
      <c r="B1982" s="957"/>
      <c r="C1982" s="957"/>
      <c r="D1982" s="957"/>
      <c r="E1982" s="957"/>
      <c r="F1982" s="957"/>
      <c r="G1982" s="957"/>
      <c r="H1982" s="957"/>
      <c r="I1982" s="957"/>
      <c r="J1982" s="957"/>
      <c r="K1982" s="957"/>
      <c r="L1982" s="957"/>
      <c r="M1982" s="957"/>
      <c r="N1982" s="957"/>
      <c r="O1982" s="957"/>
      <c r="P1982" s="957"/>
      <c r="Q1982" s="957"/>
      <c r="R1982" s="957"/>
      <c r="S1982" s="957"/>
      <c r="T1982" s="957"/>
    </row>
    <row r="1983" spans="2:20" x14ac:dyDescent="0.35">
      <c r="B1983" s="957"/>
      <c r="C1983" s="957"/>
      <c r="D1983" s="957"/>
      <c r="E1983" s="957"/>
      <c r="F1983" s="957"/>
      <c r="G1983" s="957"/>
      <c r="H1983" s="957"/>
      <c r="I1983" s="957"/>
      <c r="J1983" s="957"/>
      <c r="K1983" s="957"/>
      <c r="L1983" s="957"/>
      <c r="M1983" s="957"/>
      <c r="N1983" s="957"/>
      <c r="O1983" s="957"/>
      <c r="P1983" s="957"/>
      <c r="Q1983" s="957"/>
      <c r="R1983" s="957"/>
      <c r="S1983" s="957"/>
      <c r="T1983" s="957"/>
    </row>
    <row r="1984" spans="2:20" x14ac:dyDescent="0.35">
      <c r="B1984" s="957"/>
      <c r="C1984" s="957"/>
      <c r="D1984" s="957"/>
      <c r="E1984" s="957"/>
      <c r="F1984" s="957"/>
      <c r="G1984" s="957"/>
      <c r="H1984" s="957"/>
      <c r="I1984" s="957"/>
      <c r="J1984" s="957"/>
      <c r="K1984" s="957"/>
      <c r="L1984" s="957"/>
      <c r="M1984" s="957"/>
      <c r="N1984" s="957"/>
      <c r="O1984" s="957"/>
      <c r="P1984" s="957"/>
      <c r="Q1984" s="957"/>
      <c r="R1984" s="957"/>
      <c r="S1984" s="957"/>
      <c r="T1984" s="957"/>
    </row>
    <row r="1985" spans="2:20" x14ac:dyDescent="0.35">
      <c r="B1985" s="957"/>
      <c r="C1985" s="957"/>
      <c r="D1985" s="957"/>
      <c r="E1985" s="957"/>
      <c r="F1985" s="957"/>
      <c r="G1985" s="957"/>
      <c r="H1985" s="957"/>
      <c r="I1985" s="957"/>
      <c r="J1985" s="957"/>
      <c r="K1985" s="957"/>
      <c r="L1985" s="957"/>
      <c r="M1985" s="957"/>
      <c r="N1985" s="957"/>
      <c r="O1985" s="957"/>
      <c r="P1985" s="957"/>
      <c r="Q1985" s="957"/>
      <c r="R1985" s="957"/>
      <c r="S1985" s="957"/>
      <c r="T1985" s="957"/>
    </row>
    <row r="1986" spans="2:20" x14ac:dyDescent="0.35">
      <c r="B1986" s="957"/>
      <c r="C1986" s="957"/>
      <c r="D1986" s="957"/>
      <c r="E1986" s="957"/>
      <c r="F1986" s="957"/>
      <c r="G1986" s="957"/>
      <c r="H1986" s="957"/>
      <c r="I1986" s="957"/>
      <c r="J1986" s="957"/>
      <c r="K1986" s="957"/>
      <c r="L1986" s="957"/>
      <c r="M1986" s="957"/>
      <c r="N1986" s="957"/>
      <c r="O1986" s="957"/>
      <c r="P1986" s="957"/>
      <c r="Q1986" s="957"/>
      <c r="R1986" s="957"/>
      <c r="S1986" s="957"/>
      <c r="T1986" s="957"/>
    </row>
    <row r="1987" spans="2:20" x14ac:dyDescent="0.35">
      <c r="B1987" s="957"/>
      <c r="C1987" s="957"/>
      <c r="D1987" s="957"/>
      <c r="E1987" s="957"/>
      <c r="F1987" s="957"/>
      <c r="G1987" s="957"/>
      <c r="H1987" s="957"/>
      <c r="I1987" s="957"/>
      <c r="J1987" s="957"/>
      <c r="K1987" s="957"/>
      <c r="L1987" s="957"/>
      <c r="M1987" s="957"/>
      <c r="N1987" s="957"/>
      <c r="O1987" s="957"/>
      <c r="P1987" s="957"/>
      <c r="Q1987" s="957"/>
      <c r="R1987" s="957"/>
      <c r="S1987" s="957"/>
      <c r="T1987" s="957"/>
    </row>
    <row r="1988" spans="2:20" x14ac:dyDescent="0.35">
      <c r="B1988" s="957"/>
      <c r="C1988" s="957"/>
      <c r="D1988" s="957"/>
      <c r="E1988" s="957"/>
      <c r="F1988" s="957"/>
      <c r="G1988" s="957"/>
      <c r="H1988" s="957"/>
      <c r="I1988" s="957"/>
      <c r="J1988" s="957"/>
      <c r="K1988" s="957"/>
      <c r="L1988" s="957"/>
      <c r="M1988" s="957"/>
      <c r="N1988" s="957"/>
      <c r="O1988" s="957"/>
      <c r="P1988" s="957"/>
      <c r="Q1988" s="957"/>
      <c r="R1988" s="957"/>
      <c r="S1988" s="957"/>
      <c r="T1988" s="957"/>
    </row>
    <row r="1989" spans="2:20" x14ac:dyDescent="0.35">
      <c r="B1989" s="957"/>
      <c r="C1989" s="957"/>
      <c r="D1989" s="957"/>
      <c r="E1989" s="957"/>
      <c r="F1989" s="957"/>
      <c r="G1989" s="957"/>
      <c r="H1989" s="957"/>
      <c r="I1989" s="957"/>
      <c r="J1989" s="957"/>
      <c r="K1989" s="957"/>
      <c r="L1989" s="957"/>
      <c r="M1989" s="957"/>
      <c r="N1989" s="957"/>
      <c r="O1989" s="957"/>
      <c r="P1989" s="957"/>
      <c r="Q1989" s="957"/>
      <c r="R1989" s="957"/>
      <c r="S1989" s="957"/>
      <c r="T1989" s="957"/>
    </row>
    <row r="1990" spans="2:20" x14ac:dyDescent="0.35">
      <c r="B1990" s="957"/>
      <c r="C1990" s="957"/>
      <c r="D1990" s="957"/>
      <c r="E1990" s="957"/>
      <c r="F1990" s="957"/>
      <c r="G1990" s="957"/>
      <c r="H1990" s="957"/>
      <c r="I1990" s="957"/>
      <c r="J1990" s="957"/>
      <c r="K1990" s="957"/>
      <c r="L1990" s="957"/>
      <c r="M1990" s="957"/>
      <c r="N1990" s="957"/>
      <c r="O1990" s="957"/>
      <c r="P1990" s="957"/>
      <c r="Q1990" s="957"/>
      <c r="R1990" s="957"/>
      <c r="S1990" s="957"/>
      <c r="T1990" s="957"/>
    </row>
    <row r="1991" spans="2:20" x14ac:dyDescent="0.35">
      <c r="B1991" s="957"/>
      <c r="C1991" s="957"/>
      <c r="D1991" s="957"/>
      <c r="E1991" s="957"/>
      <c r="F1991" s="957"/>
      <c r="G1991" s="957"/>
      <c r="H1991" s="957"/>
      <c r="I1991" s="957"/>
      <c r="J1991" s="957"/>
      <c r="K1991" s="957"/>
      <c r="L1991" s="957"/>
      <c r="M1991" s="957"/>
      <c r="N1991" s="957"/>
      <c r="O1991" s="957"/>
      <c r="P1991" s="957"/>
      <c r="Q1991" s="957"/>
      <c r="R1991" s="957"/>
      <c r="S1991" s="957"/>
      <c r="T1991" s="957"/>
    </row>
    <row r="1992" spans="2:20" x14ac:dyDescent="0.35">
      <c r="B1992" s="957"/>
      <c r="C1992" s="957"/>
      <c r="D1992" s="957"/>
      <c r="E1992" s="957"/>
      <c r="F1992" s="957"/>
      <c r="G1992" s="957"/>
      <c r="H1992" s="957"/>
      <c r="I1992" s="957"/>
      <c r="J1992" s="957"/>
      <c r="K1992" s="957"/>
      <c r="L1992" s="957"/>
      <c r="M1992" s="957"/>
      <c r="N1992" s="957"/>
      <c r="O1992" s="957"/>
      <c r="P1992" s="957"/>
      <c r="Q1992" s="957"/>
      <c r="R1992" s="957"/>
      <c r="S1992" s="957"/>
      <c r="T1992" s="957"/>
    </row>
    <row r="1993" spans="2:20" x14ac:dyDescent="0.35">
      <c r="B1993" s="957"/>
      <c r="C1993" s="957"/>
      <c r="D1993" s="957"/>
      <c r="E1993" s="957"/>
      <c r="F1993" s="957"/>
      <c r="G1993" s="957"/>
      <c r="H1993" s="957"/>
      <c r="I1993" s="957"/>
      <c r="J1993" s="957"/>
      <c r="K1993" s="957"/>
      <c r="L1993" s="957"/>
      <c r="M1993" s="957"/>
      <c r="N1993" s="957"/>
      <c r="O1993" s="957"/>
      <c r="P1993" s="957"/>
      <c r="Q1993" s="957"/>
      <c r="R1993" s="957"/>
      <c r="S1993" s="957"/>
      <c r="T1993" s="957"/>
    </row>
    <row r="1994" spans="2:20" x14ac:dyDescent="0.35">
      <c r="B1994" s="957"/>
      <c r="C1994" s="957"/>
      <c r="D1994" s="957"/>
      <c r="E1994" s="957"/>
      <c r="F1994" s="957"/>
      <c r="G1994" s="957"/>
      <c r="H1994" s="957"/>
      <c r="I1994" s="957"/>
      <c r="J1994" s="957"/>
      <c r="K1994" s="957"/>
      <c r="L1994" s="957"/>
      <c r="M1994" s="957"/>
      <c r="N1994" s="957"/>
      <c r="O1994" s="957"/>
      <c r="P1994" s="957"/>
      <c r="Q1994" s="957"/>
      <c r="R1994" s="957"/>
      <c r="S1994" s="957"/>
      <c r="T1994" s="957"/>
    </row>
    <row r="1995" spans="2:20" x14ac:dyDescent="0.35">
      <c r="B1995" s="957"/>
      <c r="C1995" s="957"/>
      <c r="D1995" s="957"/>
      <c r="E1995" s="957"/>
      <c r="F1995" s="957"/>
      <c r="G1995" s="957"/>
      <c r="H1995" s="957"/>
      <c r="I1995" s="957"/>
      <c r="J1995" s="957"/>
      <c r="K1995" s="957"/>
      <c r="L1995" s="957"/>
      <c r="M1995" s="957"/>
      <c r="N1995" s="957"/>
      <c r="O1995" s="957"/>
      <c r="P1995" s="957"/>
      <c r="Q1995" s="957"/>
      <c r="R1995" s="957"/>
      <c r="S1995" s="957"/>
      <c r="T1995" s="957"/>
    </row>
    <row r="1996" spans="2:20" x14ac:dyDescent="0.35">
      <c r="B1996" s="957"/>
      <c r="C1996" s="957"/>
      <c r="D1996" s="957"/>
      <c r="E1996" s="957"/>
      <c r="F1996" s="957"/>
      <c r="G1996" s="957"/>
      <c r="H1996" s="957"/>
      <c r="I1996" s="957"/>
      <c r="J1996" s="957"/>
      <c r="K1996" s="957"/>
      <c r="L1996" s="957"/>
      <c r="M1996" s="957"/>
      <c r="N1996" s="957"/>
      <c r="O1996" s="957"/>
      <c r="P1996" s="957"/>
      <c r="Q1996" s="957"/>
      <c r="R1996" s="957"/>
      <c r="S1996" s="957"/>
      <c r="T1996" s="957"/>
    </row>
    <row r="1997" spans="2:20" x14ac:dyDescent="0.35">
      <c r="B1997" s="957"/>
      <c r="C1997" s="957"/>
      <c r="D1997" s="957"/>
      <c r="E1997" s="957"/>
      <c r="F1997" s="957"/>
      <c r="G1997" s="957"/>
      <c r="H1997" s="957"/>
      <c r="I1997" s="957"/>
      <c r="J1997" s="957"/>
      <c r="K1997" s="957"/>
      <c r="L1997" s="957"/>
      <c r="M1997" s="957"/>
      <c r="N1997" s="957"/>
      <c r="O1997" s="957"/>
      <c r="P1997" s="957"/>
      <c r="Q1997" s="957"/>
      <c r="R1997" s="957"/>
      <c r="S1997" s="957"/>
      <c r="T1997" s="957"/>
    </row>
    <row r="1998" spans="2:20" x14ac:dyDescent="0.35">
      <c r="B1998" s="957"/>
      <c r="C1998" s="957"/>
      <c r="D1998" s="957"/>
      <c r="E1998" s="957"/>
      <c r="F1998" s="957"/>
      <c r="G1998" s="957"/>
      <c r="H1998" s="957"/>
      <c r="I1998" s="957"/>
      <c r="J1998" s="957"/>
      <c r="K1998" s="957"/>
      <c r="L1998" s="957"/>
      <c r="M1998" s="957"/>
      <c r="N1998" s="957"/>
      <c r="O1998" s="957"/>
      <c r="P1998" s="957"/>
      <c r="Q1998" s="957"/>
      <c r="R1998" s="957"/>
      <c r="S1998" s="957"/>
      <c r="T1998" s="957"/>
    </row>
    <row r="1999" spans="2:20" x14ac:dyDescent="0.35">
      <c r="B1999" s="957"/>
      <c r="C1999" s="957"/>
      <c r="D1999" s="957"/>
      <c r="E1999" s="957"/>
      <c r="F1999" s="957"/>
      <c r="G1999" s="957"/>
      <c r="H1999" s="957"/>
      <c r="I1999" s="957"/>
      <c r="J1999" s="957"/>
      <c r="K1999" s="957"/>
      <c r="L1999" s="957"/>
      <c r="M1999" s="957"/>
      <c r="N1999" s="957"/>
      <c r="O1999" s="957"/>
      <c r="P1999" s="957"/>
      <c r="Q1999" s="957"/>
      <c r="R1999" s="957"/>
      <c r="S1999" s="957"/>
      <c r="T1999" s="957"/>
    </row>
    <row r="2000" spans="2:20" x14ac:dyDescent="0.35">
      <c r="B2000" s="957"/>
      <c r="C2000" s="957"/>
      <c r="D2000" s="957"/>
      <c r="E2000" s="957"/>
      <c r="F2000" s="957"/>
      <c r="G2000" s="957"/>
      <c r="H2000" s="957"/>
      <c r="I2000" s="957"/>
      <c r="J2000" s="957"/>
      <c r="K2000" s="957"/>
      <c r="L2000" s="957"/>
      <c r="M2000" s="957"/>
      <c r="N2000" s="957"/>
      <c r="O2000" s="957"/>
      <c r="P2000" s="957"/>
      <c r="Q2000" s="957"/>
      <c r="R2000" s="957"/>
      <c r="S2000" s="957"/>
      <c r="T2000" s="957"/>
    </row>
    <row r="2001" spans="2:20" x14ac:dyDescent="0.35">
      <c r="B2001" s="957"/>
      <c r="C2001" s="957"/>
      <c r="D2001" s="957"/>
      <c r="E2001" s="957"/>
      <c r="F2001" s="957"/>
      <c r="G2001" s="957"/>
      <c r="H2001" s="957"/>
      <c r="I2001" s="957"/>
      <c r="J2001" s="957"/>
      <c r="K2001" s="957"/>
      <c r="L2001" s="957"/>
      <c r="M2001" s="957"/>
      <c r="N2001" s="957"/>
      <c r="O2001" s="957"/>
      <c r="P2001" s="957"/>
      <c r="Q2001" s="957"/>
      <c r="R2001" s="957"/>
      <c r="S2001" s="957"/>
      <c r="T2001" s="957"/>
    </row>
    <row r="2002" spans="2:20" x14ac:dyDescent="0.35">
      <c r="B2002" s="957"/>
      <c r="C2002" s="957"/>
      <c r="D2002" s="957"/>
      <c r="E2002" s="957"/>
      <c r="F2002" s="957"/>
      <c r="G2002" s="957"/>
      <c r="H2002" s="957"/>
      <c r="I2002" s="957"/>
      <c r="J2002" s="957"/>
      <c r="K2002" s="957"/>
      <c r="L2002" s="957"/>
      <c r="M2002" s="957"/>
      <c r="N2002" s="957"/>
      <c r="O2002" s="957"/>
      <c r="P2002" s="957"/>
      <c r="Q2002" s="957"/>
      <c r="R2002" s="957"/>
      <c r="S2002" s="957"/>
      <c r="T2002" s="957"/>
    </row>
    <row r="2003" spans="2:20" x14ac:dyDescent="0.35">
      <c r="B2003" s="957"/>
      <c r="C2003" s="957"/>
      <c r="D2003" s="957"/>
      <c r="E2003" s="957"/>
      <c r="F2003" s="957"/>
      <c r="G2003" s="957"/>
      <c r="H2003" s="957"/>
      <c r="I2003" s="957"/>
      <c r="J2003" s="957"/>
      <c r="K2003" s="957"/>
      <c r="L2003" s="957"/>
      <c r="M2003" s="957"/>
      <c r="N2003" s="957"/>
      <c r="O2003" s="957"/>
      <c r="P2003" s="957"/>
      <c r="Q2003" s="957"/>
      <c r="R2003" s="957"/>
      <c r="S2003" s="957"/>
      <c r="T2003" s="957"/>
    </row>
    <row r="2004" spans="2:20" x14ac:dyDescent="0.35">
      <c r="B2004" s="957"/>
      <c r="C2004" s="957"/>
      <c r="D2004" s="957"/>
      <c r="E2004" s="957"/>
      <c r="F2004" s="957"/>
      <c r="G2004" s="957"/>
      <c r="H2004" s="957"/>
      <c r="I2004" s="957"/>
      <c r="J2004" s="957"/>
      <c r="K2004" s="957"/>
      <c r="L2004" s="957"/>
      <c r="M2004" s="957"/>
      <c r="N2004" s="957"/>
      <c r="O2004" s="957"/>
      <c r="P2004" s="957"/>
      <c r="Q2004" s="957"/>
      <c r="R2004" s="957"/>
      <c r="S2004" s="957"/>
      <c r="T2004" s="957"/>
    </row>
    <row r="2005" spans="2:20" x14ac:dyDescent="0.35">
      <c r="B2005" s="957"/>
      <c r="C2005" s="957"/>
      <c r="D2005" s="957"/>
      <c r="E2005" s="957"/>
      <c r="F2005" s="957"/>
      <c r="G2005" s="957"/>
      <c r="H2005" s="957"/>
      <c r="I2005" s="957"/>
      <c r="J2005" s="957"/>
      <c r="K2005" s="957"/>
      <c r="L2005" s="957"/>
      <c r="M2005" s="957"/>
      <c r="N2005" s="957"/>
      <c r="O2005" s="957"/>
      <c r="P2005" s="957"/>
      <c r="Q2005" s="957"/>
      <c r="R2005" s="957"/>
      <c r="S2005" s="957"/>
      <c r="T2005" s="957"/>
    </row>
    <row r="2006" spans="2:20" x14ac:dyDescent="0.35">
      <c r="B2006" s="957"/>
      <c r="C2006" s="957"/>
      <c r="D2006" s="957"/>
      <c r="E2006" s="957"/>
      <c r="F2006" s="957"/>
      <c r="G2006" s="957"/>
      <c r="H2006" s="957"/>
      <c r="I2006" s="957"/>
      <c r="J2006" s="957"/>
      <c r="K2006" s="957"/>
      <c r="L2006" s="957"/>
      <c r="M2006" s="957"/>
      <c r="N2006" s="957"/>
      <c r="O2006" s="957"/>
      <c r="P2006" s="957"/>
      <c r="Q2006" s="957"/>
      <c r="R2006" s="957"/>
      <c r="S2006" s="957"/>
      <c r="T2006" s="957"/>
    </row>
    <row r="2007" spans="2:20" x14ac:dyDescent="0.35">
      <c r="B2007" s="957"/>
      <c r="C2007" s="957"/>
      <c r="D2007" s="957"/>
      <c r="E2007" s="957"/>
      <c r="F2007" s="957"/>
      <c r="G2007" s="957"/>
      <c r="H2007" s="957"/>
      <c r="I2007" s="957"/>
      <c r="J2007" s="957"/>
      <c r="K2007" s="957"/>
      <c r="L2007" s="957"/>
      <c r="M2007" s="957"/>
      <c r="N2007" s="957"/>
      <c r="O2007" s="957"/>
      <c r="P2007" s="957"/>
      <c r="Q2007" s="957"/>
      <c r="R2007" s="957"/>
      <c r="S2007" s="957"/>
      <c r="T2007" s="957"/>
    </row>
    <row r="2008" spans="2:20" x14ac:dyDescent="0.35">
      <c r="B2008" s="957"/>
      <c r="C2008" s="957"/>
      <c r="D2008" s="957"/>
      <c r="E2008" s="957"/>
      <c r="F2008" s="957"/>
      <c r="G2008" s="957"/>
      <c r="H2008" s="957"/>
      <c r="I2008" s="957"/>
      <c r="J2008" s="957"/>
      <c r="K2008" s="957"/>
      <c r="L2008" s="957"/>
      <c r="M2008" s="957"/>
      <c r="N2008" s="957"/>
      <c r="O2008" s="957"/>
      <c r="P2008" s="957"/>
      <c r="Q2008" s="957"/>
      <c r="R2008" s="957"/>
      <c r="S2008" s="957"/>
      <c r="T2008" s="957"/>
    </row>
    <row r="2009" spans="2:20" x14ac:dyDescent="0.35">
      <c r="B2009" s="957"/>
      <c r="C2009" s="957"/>
      <c r="D2009" s="957"/>
      <c r="E2009" s="957"/>
      <c r="F2009" s="957"/>
      <c r="G2009" s="957"/>
      <c r="H2009" s="957"/>
      <c r="I2009" s="957"/>
      <c r="J2009" s="957"/>
      <c r="K2009" s="957"/>
      <c r="L2009" s="957"/>
      <c r="M2009" s="957"/>
      <c r="N2009" s="957"/>
      <c r="O2009" s="957"/>
      <c r="P2009" s="957"/>
      <c r="Q2009" s="957"/>
      <c r="R2009" s="957"/>
      <c r="S2009" s="957"/>
      <c r="T2009" s="957"/>
    </row>
    <row r="2010" spans="2:20" x14ac:dyDescent="0.35">
      <c r="B2010" s="957"/>
      <c r="C2010" s="957"/>
      <c r="D2010" s="957"/>
      <c r="E2010" s="957"/>
      <c r="F2010" s="957"/>
      <c r="G2010" s="957"/>
      <c r="H2010" s="957"/>
      <c r="I2010" s="957"/>
      <c r="J2010" s="957"/>
      <c r="K2010" s="957"/>
      <c r="L2010" s="957"/>
      <c r="M2010" s="957"/>
      <c r="N2010" s="957"/>
      <c r="O2010" s="957"/>
      <c r="P2010" s="957"/>
      <c r="Q2010" s="957"/>
      <c r="R2010" s="957"/>
      <c r="S2010" s="957"/>
      <c r="T2010" s="957"/>
    </row>
    <row r="2011" spans="2:20" x14ac:dyDescent="0.35">
      <c r="B2011" s="957"/>
      <c r="C2011" s="957"/>
      <c r="D2011" s="957"/>
      <c r="E2011" s="957"/>
      <c r="F2011" s="957"/>
      <c r="G2011" s="957"/>
      <c r="H2011" s="957"/>
      <c r="I2011" s="957"/>
      <c r="J2011" s="957"/>
      <c r="K2011" s="957"/>
      <c r="L2011" s="957"/>
      <c r="M2011" s="957"/>
      <c r="N2011" s="957"/>
      <c r="O2011" s="957"/>
      <c r="P2011" s="957"/>
      <c r="Q2011" s="957"/>
      <c r="R2011" s="957"/>
      <c r="S2011" s="957"/>
      <c r="T2011" s="957"/>
    </row>
    <row r="2012" spans="2:20" x14ac:dyDescent="0.35">
      <c r="B2012" s="957"/>
      <c r="C2012" s="957"/>
      <c r="D2012" s="957"/>
      <c r="E2012" s="957"/>
      <c r="F2012" s="957"/>
      <c r="G2012" s="957"/>
      <c r="H2012" s="957"/>
      <c r="I2012" s="957"/>
      <c r="J2012" s="957"/>
      <c r="K2012" s="957"/>
      <c r="L2012" s="957"/>
      <c r="M2012" s="957"/>
      <c r="N2012" s="957"/>
      <c r="O2012" s="957"/>
      <c r="P2012" s="957"/>
      <c r="Q2012" s="957"/>
      <c r="R2012" s="957"/>
      <c r="S2012" s="957"/>
      <c r="T2012" s="957"/>
    </row>
    <row r="2013" spans="2:20" x14ac:dyDescent="0.35">
      <c r="B2013" s="957"/>
      <c r="C2013" s="957"/>
      <c r="D2013" s="957"/>
      <c r="E2013" s="957"/>
      <c r="F2013" s="957"/>
      <c r="G2013" s="957"/>
      <c r="H2013" s="957"/>
      <c r="I2013" s="957"/>
      <c r="J2013" s="957"/>
      <c r="K2013" s="957"/>
      <c r="L2013" s="957"/>
      <c r="M2013" s="957"/>
      <c r="N2013" s="957"/>
      <c r="O2013" s="957"/>
      <c r="P2013" s="957"/>
      <c r="Q2013" s="957"/>
      <c r="R2013" s="957"/>
      <c r="S2013" s="957"/>
      <c r="T2013" s="957"/>
    </row>
    <row r="2014" spans="2:20" x14ac:dyDescent="0.35">
      <c r="B2014" s="957"/>
      <c r="C2014" s="957"/>
      <c r="D2014" s="957"/>
      <c r="E2014" s="957"/>
      <c r="F2014" s="957"/>
      <c r="G2014" s="957"/>
      <c r="H2014" s="957"/>
      <c r="I2014" s="957"/>
      <c r="J2014" s="957"/>
      <c r="K2014" s="957"/>
      <c r="L2014" s="957"/>
      <c r="M2014" s="957"/>
      <c r="N2014" s="957"/>
      <c r="O2014" s="957"/>
      <c r="P2014" s="957"/>
      <c r="Q2014" s="957"/>
      <c r="R2014" s="957"/>
      <c r="S2014" s="957"/>
      <c r="T2014" s="957"/>
    </row>
    <row r="2015" spans="2:20" x14ac:dyDescent="0.35">
      <c r="B2015" s="957"/>
      <c r="C2015" s="957"/>
      <c r="D2015" s="957"/>
      <c r="E2015" s="957"/>
      <c r="F2015" s="957"/>
      <c r="G2015" s="957"/>
      <c r="H2015" s="957"/>
      <c r="I2015" s="957"/>
      <c r="J2015" s="957"/>
      <c r="K2015" s="957"/>
      <c r="L2015" s="957"/>
      <c r="M2015" s="957"/>
      <c r="N2015" s="957"/>
      <c r="O2015" s="957"/>
      <c r="P2015" s="957"/>
      <c r="Q2015" s="957"/>
      <c r="R2015" s="957"/>
      <c r="S2015" s="957"/>
      <c r="T2015" s="957"/>
    </row>
    <row r="2016" spans="2:20" x14ac:dyDescent="0.35">
      <c r="B2016" s="957"/>
      <c r="C2016" s="957"/>
      <c r="D2016" s="957"/>
      <c r="E2016" s="957"/>
      <c r="F2016" s="957"/>
      <c r="G2016" s="957"/>
      <c r="H2016" s="957"/>
      <c r="I2016" s="957"/>
      <c r="J2016" s="957"/>
      <c r="K2016" s="957"/>
      <c r="L2016" s="957"/>
      <c r="M2016" s="957"/>
      <c r="N2016" s="957"/>
      <c r="O2016" s="957"/>
      <c r="P2016" s="957"/>
      <c r="Q2016" s="957"/>
      <c r="R2016" s="957"/>
      <c r="S2016" s="957"/>
      <c r="T2016" s="957"/>
    </row>
    <row r="2017" spans="2:20" x14ac:dyDescent="0.35">
      <c r="B2017" s="957"/>
      <c r="C2017" s="957"/>
      <c r="D2017" s="957"/>
      <c r="E2017" s="957"/>
      <c r="F2017" s="957"/>
      <c r="G2017" s="957"/>
      <c r="H2017" s="957"/>
      <c r="I2017" s="957"/>
      <c r="J2017" s="957"/>
      <c r="K2017" s="957"/>
      <c r="L2017" s="957"/>
      <c r="M2017" s="957"/>
      <c r="N2017" s="957"/>
      <c r="O2017" s="957"/>
      <c r="P2017" s="957"/>
      <c r="Q2017" s="957"/>
      <c r="R2017" s="957"/>
      <c r="S2017" s="957"/>
      <c r="T2017" s="957"/>
    </row>
    <row r="2018" spans="2:20" x14ac:dyDescent="0.35">
      <c r="B2018" s="957"/>
      <c r="C2018" s="957"/>
      <c r="D2018" s="957"/>
      <c r="E2018" s="957"/>
      <c r="F2018" s="957"/>
      <c r="G2018" s="957"/>
      <c r="H2018" s="957"/>
      <c r="I2018" s="957"/>
      <c r="J2018" s="957"/>
      <c r="K2018" s="957"/>
      <c r="L2018" s="957"/>
      <c r="M2018" s="957"/>
      <c r="N2018" s="957"/>
      <c r="O2018" s="957"/>
      <c r="P2018" s="957"/>
      <c r="Q2018" s="957"/>
      <c r="R2018" s="957"/>
      <c r="S2018" s="957"/>
      <c r="T2018" s="957"/>
    </row>
    <row r="2019" spans="2:20" x14ac:dyDescent="0.35">
      <c r="B2019" s="957"/>
      <c r="C2019" s="957"/>
      <c r="D2019" s="957"/>
      <c r="E2019" s="957"/>
      <c r="F2019" s="957"/>
      <c r="G2019" s="957"/>
      <c r="H2019" s="957"/>
      <c r="I2019" s="957"/>
      <c r="J2019" s="957"/>
      <c r="K2019" s="957"/>
      <c r="L2019" s="957"/>
      <c r="M2019" s="957"/>
      <c r="N2019" s="957"/>
      <c r="O2019" s="957"/>
      <c r="P2019" s="957"/>
      <c r="Q2019" s="957"/>
      <c r="R2019" s="957"/>
      <c r="S2019" s="957"/>
      <c r="T2019" s="957"/>
    </row>
    <row r="2020" spans="2:20" x14ac:dyDescent="0.35">
      <c r="B2020" s="957"/>
      <c r="C2020" s="957"/>
      <c r="D2020" s="957"/>
      <c r="E2020" s="957"/>
      <c r="F2020" s="957"/>
      <c r="G2020" s="957"/>
      <c r="H2020" s="957"/>
      <c r="I2020" s="957"/>
      <c r="J2020" s="957"/>
      <c r="K2020" s="957"/>
      <c r="L2020" s="957"/>
      <c r="M2020" s="957"/>
      <c r="N2020" s="957"/>
      <c r="O2020" s="957"/>
      <c r="P2020" s="957"/>
      <c r="Q2020" s="957"/>
      <c r="R2020" s="957"/>
      <c r="S2020" s="957"/>
      <c r="T2020" s="957"/>
    </row>
    <row r="2021" spans="2:20" x14ac:dyDescent="0.35">
      <c r="B2021" s="957"/>
      <c r="C2021" s="957"/>
      <c r="D2021" s="957"/>
      <c r="E2021" s="957"/>
      <c r="F2021" s="957"/>
      <c r="G2021" s="957"/>
      <c r="H2021" s="957"/>
      <c r="I2021" s="957"/>
      <c r="J2021" s="957"/>
      <c r="K2021" s="957"/>
      <c r="L2021" s="957"/>
      <c r="M2021" s="957"/>
      <c r="N2021" s="957"/>
      <c r="O2021" s="957"/>
      <c r="P2021" s="957"/>
      <c r="Q2021" s="957"/>
      <c r="R2021" s="957"/>
      <c r="S2021" s="957"/>
      <c r="T2021" s="957"/>
    </row>
    <row r="2022" spans="2:20" x14ac:dyDescent="0.35">
      <c r="B2022" s="957"/>
      <c r="C2022" s="957"/>
      <c r="D2022" s="957"/>
      <c r="E2022" s="957"/>
      <c r="F2022" s="957"/>
      <c r="G2022" s="957"/>
      <c r="H2022" s="957"/>
      <c r="I2022" s="957"/>
      <c r="J2022" s="957"/>
      <c r="K2022" s="957"/>
      <c r="L2022" s="957"/>
      <c r="M2022" s="957"/>
      <c r="N2022" s="957"/>
      <c r="O2022" s="957"/>
      <c r="P2022" s="957"/>
      <c r="Q2022" s="957"/>
      <c r="R2022" s="957"/>
      <c r="S2022" s="957"/>
      <c r="T2022" s="957"/>
    </row>
    <row r="2023" spans="2:20" x14ac:dyDescent="0.35">
      <c r="B2023" s="957"/>
      <c r="C2023" s="957"/>
      <c r="D2023" s="957"/>
      <c r="E2023" s="957"/>
      <c r="F2023" s="957"/>
      <c r="G2023" s="957"/>
      <c r="H2023" s="957"/>
      <c r="I2023" s="957"/>
      <c r="J2023" s="957"/>
      <c r="K2023" s="957"/>
      <c r="L2023" s="957"/>
      <c r="M2023" s="957"/>
      <c r="N2023" s="957"/>
      <c r="O2023" s="957"/>
      <c r="P2023" s="957"/>
      <c r="Q2023" s="957"/>
      <c r="R2023" s="957"/>
      <c r="S2023" s="957"/>
      <c r="T2023" s="957"/>
    </row>
    <row r="2024" spans="2:20" x14ac:dyDescent="0.35">
      <c r="B2024" s="957"/>
      <c r="C2024" s="957"/>
      <c r="D2024" s="957"/>
      <c r="E2024" s="957"/>
      <c r="F2024" s="957"/>
      <c r="G2024" s="957"/>
      <c r="H2024" s="957"/>
      <c r="I2024" s="957"/>
      <c r="J2024" s="957"/>
      <c r="K2024" s="957"/>
      <c r="L2024" s="957"/>
      <c r="M2024" s="957"/>
      <c r="N2024" s="957"/>
      <c r="O2024" s="957"/>
      <c r="P2024" s="957"/>
      <c r="Q2024" s="957"/>
      <c r="R2024" s="957"/>
      <c r="S2024" s="957"/>
      <c r="T2024" s="957"/>
    </row>
    <row r="2025" spans="2:20" x14ac:dyDescent="0.35">
      <c r="B2025" s="957"/>
      <c r="C2025" s="957"/>
      <c r="D2025" s="957"/>
      <c r="E2025" s="957"/>
      <c r="F2025" s="957"/>
      <c r="G2025" s="957"/>
      <c r="H2025" s="957"/>
      <c r="I2025" s="957"/>
      <c r="J2025" s="957"/>
      <c r="K2025" s="957"/>
      <c r="L2025" s="957"/>
      <c r="M2025" s="957"/>
      <c r="N2025" s="957"/>
      <c r="O2025" s="957"/>
      <c r="P2025" s="957"/>
      <c r="Q2025" s="957"/>
      <c r="R2025" s="957"/>
      <c r="S2025" s="957"/>
      <c r="T2025" s="957"/>
    </row>
    <row r="2026" spans="2:20" x14ac:dyDescent="0.35">
      <c r="B2026" s="957"/>
      <c r="C2026" s="957"/>
      <c r="D2026" s="957"/>
      <c r="E2026" s="957"/>
      <c r="F2026" s="957"/>
      <c r="G2026" s="957"/>
      <c r="H2026" s="957"/>
      <c r="I2026" s="957"/>
      <c r="J2026" s="957"/>
      <c r="K2026" s="957"/>
      <c r="L2026" s="957"/>
      <c r="M2026" s="957"/>
      <c r="N2026" s="957"/>
      <c r="O2026" s="957"/>
      <c r="P2026" s="957"/>
      <c r="Q2026" s="957"/>
      <c r="R2026" s="957"/>
      <c r="S2026" s="957"/>
      <c r="T2026" s="957"/>
    </row>
    <row r="2027" spans="2:20" x14ac:dyDescent="0.35">
      <c r="B2027" s="957"/>
      <c r="C2027" s="957"/>
      <c r="D2027" s="957"/>
      <c r="E2027" s="957"/>
      <c r="F2027" s="957"/>
      <c r="G2027" s="957"/>
      <c r="H2027" s="957"/>
      <c r="I2027" s="957"/>
      <c r="J2027" s="957"/>
      <c r="K2027" s="957"/>
      <c r="L2027" s="957"/>
      <c r="M2027" s="957"/>
      <c r="N2027" s="957"/>
      <c r="O2027" s="957"/>
      <c r="P2027" s="957"/>
      <c r="Q2027" s="957"/>
      <c r="R2027" s="957"/>
      <c r="S2027" s="957"/>
      <c r="T2027" s="957"/>
    </row>
    <row r="2028" spans="2:20" x14ac:dyDescent="0.35">
      <c r="B2028" s="957"/>
      <c r="C2028" s="957"/>
      <c r="D2028" s="957"/>
      <c r="E2028" s="957"/>
      <c r="F2028" s="957"/>
      <c r="G2028" s="957"/>
      <c r="H2028" s="957"/>
      <c r="I2028" s="957"/>
      <c r="J2028" s="957"/>
      <c r="K2028" s="957"/>
      <c r="L2028" s="957"/>
      <c r="M2028" s="957"/>
      <c r="N2028" s="957"/>
      <c r="O2028" s="957"/>
      <c r="P2028" s="957"/>
      <c r="Q2028" s="957"/>
      <c r="R2028" s="957"/>
      <c r="S2028" s="957"/>
      <c r="T2028" s="957"/>
    </row>
    <row r="2029" spans="2:20" x14ac:dyDescent="0.35">
      <c r="B2029" s="957"/>
      <c r="C2029" s="957"/>
      <c r="D2029" s="957"/>
      <c r="E2029" s="957"/>
      <c r="F2029" s="957"/>
      <c r="G2029" s="957"/>
      <c r="H2029" s="957"/>
      <c r="I2029" s="957"/>
      <c r="J2029" s="957"/>
      <c r="K2029" s="957"/>
      <c r="L2029" s="957"/>
      <c r="M2029" s="957"/>
      <c r="N2029" s="957"/>
      <c r="O2029" s="957"/>
      <c r="P2029" s="957"/>
      <c r="Q2029" s="957"/>
      <c r="R2029" s="957"/>
      <c r="S2029" s="957"/>
      <c r="T2029" s="957"/>
    </row>
    <row r="2030" spans="2:20" x14ac:dyDescent="0.35">
      <c r="B2030" s="957"/>
      <c r="C2030" s="957"/>
      <c r="D2030" s="957"/>
      <c r="E2030" s="957"/>
      <c r="F2030" s="957"/>
      <c r="G2030" s="957"/>
      <c r="H2030" s="957"/>
      <c r="I2030" s="957"/>
      <c r="J2030" s="957"/>
      <c r="K2030" s="957"/>
      <c r="L2030" s="957"/>
      <c r="M2030" s="957"/>
      <c r="N2030" s="957"/>
      <c r="O2030" s="957"/>
      <c r="P2030" s="957"/>
      <c r="Q2030" s="957"/>
      <c r="R2030" s="957"/>
      <c r="S2030" s="957"/>
      <c r="T2030" s="957"/>
    </row>
    <row r="2031" spans="2:20" x14ac:dyDescent="0.35">
      <c r="B2031" s="957"/>
      <c r="C2031" s="957"/>
      <c r="D2031" s="957"/>
      <c r="E2031" s="957"/>
      <c r="F2031" s="957"/>
      <c r="G2031" s="957"/>
      <c r="H2031" s="957"/>
      <c r="I2031" s="957"/>
      <c r="J2031" s="957"/>
      <c r="K2031" s="957"/>
      <c r="L2031" s="957"/>
      <c r="M2031" s="957"/>
      <c r="N2031" s="957"/>
      <c r="O2031" s="957"/>
      <c r="P2031" s="957"/>
      <c r="Q2031" s="957"/>
      <c r="R2031" s="957"/>
      <c r="S2031" s="957"/>
      <c r="T2031" s="957"/>
    </row>
    <row r="2032" spans="2:20" x14ac:dyDescent="0.35">
      <c r="B2032" s="957"/>
      <c r="C2032" s="957"/>
      <c r="D2032" s="957"/>
      <c r="E2032" s="957"/>
      <c r="F2032" s="957"/>
      <c r="G2032" s="957"/>
      <c r="H2032" s="957"/>
      <c r="I2032" s="957"/>
      <c r="J2032" s="957"/>
      <c r="K2032" s="957"/>
      <c r="L2032" s="957"/>
      <c r="M2032" s="957"/>
      <c r="N2032" s="957"/>
      <c r="O2032" s="957"/>
      <c r="P2032" s="957"/>
      <c r="Q2032" s="957"/>
      <c r="R2032" s="957"/>
      <c r="S2032" s="957"/>
      <c r="T2032" s="957"/>
    </row>
    <row r="2033" spans="2:20" x14ac:dyDescent="0.35">
      <c r="B2033" s="957"/>
      <c r="C2033" s="957"/>
      <c r="D2033" s="957"/>
      <c r="E2033" s="957"/>
      <c r="F2033" s="957"/>
      <c r="G2033" s="957"/>
      <c r="H2033" s="957"/>
      <c r="I2033" s="957"/>
      <c r="J2033" s="957"/>
      <c r="K2033" s="957"/>
      <c r="L2033" s="957"/>
      <c r="M2033" s="957"/>
      <c r="N2033" s="957"/>
      <c r="O2033" s="957"/>
      <c r="P2033" s="957"/>
      <c r="Q2033" s="957"/>
      <c r="R2033" s="957"/>
      <c r="S2033" s="957"/>
      <c r="T2033" s="957"/>
    </row>
    <row r="2034" spans="2:20" x14ac:dyDescent="0.35">
      <c r="B2034" s="957"/>
      <c r="C2034" s="957"/>
      <c r="D2034" s="957"/>
      <c r="E2034" s="957"/>
      <c r="F2034" s="957"/>
      <c r="G2034" s="957"/>
      <c r="H2034" s="957"/>
      <c r="I2034" s="957"/>
      <c r="J2034" s="957"/>
      <c r="K2034" s="957"/>
      <c r="L2034" s="957"/>
      <c r="M2034" s="957"/>
      <c r="N2034" s="957"/>
      <c r="O2034" s="957"/>
      <c r="P2034" s="957"/>
      <c r="Q2034" s="957"/>
      <c r="R2034" s="957"/>
      <c r="S2034" s="957"/>
      <c r="T2034" s="957"/>
    </row>
    <row r="2035" spans="2:20" x14ac:dyDescent="0.35">
      <c r="B2035" s="957"/>
      <c r="C2035" s="957"/>
      <c r="D2035" s="957"/>
      <c r="E2035" s="957"/>
      <c r="F2035" s="957"/>
      <c r="G2035" s="957"/>
      <c r="H2035" s="957"/>
      <c r="I2035" s="957"/>
      <c r="J2035" s="957"/>
      <c r="K2035" s="957"/>
      <c r="L2035" s="957"/>
      <c r="M2035" s="957"/>
      <c r="N2035" s="957"/>
      <c r="O2035" s="957"/>
      <c r="P2035" s="957"/>
      <c r="Q2035" s="957"/>
      <c r="R2035" s="957"/>
      <c r="S2035" s="957"/>
      <c r="T2035" s="957"/>
    </row>
    <row r="2036" spans="2:20" x14ac:dyDescent="0.35">
      <c r="B2036" s="957"/>
      <c r="C2036" s="957"/>
      <c r="D2036" s="957"/>
      <c r="E2036" s="957"/>
      <c r="F2036" s="957"/>
      <c r="G2036" s="957"/>
      <c r="H2036" s="957"/>
      <c r="I2036" s="957"/>
      <c r="J2036" s="957"/>
      <c r="K2036" s="957"/>
      <c r="L2036" s="957"/>
      <c r="M2036" s="957"/>
      <c r="N2036" s="957"/>
      <c r="O2036" s="957"/>
      <c r="P2036" s="957"/>
      <c r="Q2036" s="957"/>
      <c r="R2036" s="957"/>
      <c r="S2036" s="957"/>
      <c r="T2036" s="957"/>
    </row>
    <row r="2037" spans="2:20" x14ac:dyDescent="0.35">
      <c r="B2037" s="957"/>
      <c r="C2037" s="957"/>
      <c r="D2037" s="957"/>
      <c r="E2037" s="957"/>
      <c r="F2037" s="957"/>
      <c r="G2037" s="957"/>
      <c r="H2037" s="957"/>
      <c r="I2037" s="957"/>
      <c r="J2037" s="957"/>
      <c r="K2037" s="957"/>
      <c r="L2037" s="957"/>
      <c r="M2037" s="957"/>
      <c r="N2037" s="957"/>
      <c r="O2037" s="957"/>
      <c r="P2037" s="957"/>
      <c r="Q2037" s="957"/>
      <c r="R2037" s="957"/>
      <c r="S2037" s="957"/>
      <c r="T2037" s="957"/>
    </row>
    <row r="2038" spans="2:20" x14ac:dyDescent="0.35">
      <c r="B2038" s="957"/>
      <c r="C2038" s="957"/>
      <c r="D2038" s="957"/>
      <c r="E2038" s="957"/>
      <c r="F2038" s="957"/>
      <c r="G2038" s="957"/>
      <c r="H2038" s="957"/>
      <c r="I2038" s="957"/>
      <c r="J2038" s="957"/>
      <c r="K2038" s="957"/>
      <c r="L2038" s="957"/>
      <c r="M2038" s="957"/>
      <c r="N2038" s="957"/>
      <c r="O2038" s="957"/>
      <c r="P2038" s="957"/>
      <c r="Q2038" s="957"/>
      <c r="R2038" s="957"/>
      <c r="S2038" s="957"/>
      <c r="T2038" s="957"/>
    </row>
    <row r="2039" spans="2:20" x14ac:dyDescent="0.35">
      <c r="B2039" s="957"/>
      <c r="C2039" s="957"/>
      <c r="D2039" s="957"/>
      <c r="E2039" s="957"/>
      <c r="F2039" s="957"/>
      <c r="G2039" s="957"/>
      <c r="H2039" s="957"/>
      <c r="I2039" s="957"/>
      <c r="J2039" s="957"/>
      <c r="K2039" s="957"/>
      <c r="L2039" s="957"/>
      <c r="M2039" s="957"/>
      <c r="N2039" s="957"/>
      <c r="O2039" s="957"/>
      <c r="P2039" s="957"/>
      <c r="Q2039" s="957"/>
      <c r="R2039" s="957"/>
      <c r="S2039" s="957"/>
      <c r="T2039" s="957"/>
    </row>
    <row r="2040" spans="2:20" x14ac:dyDescent="0.35">
      <c r="B2040" s="957"/>
      <c r="C2040" s="957"/>
      <c r="D2040" s="957"/>
      <c r="E2040" s="957"/>
      <c r="F2040" s="957"/>
      <c r="G2040" s="957"/>
      <c r="H2040" s="957"/>
      <c r="I2040" s="957"/>
      <c r="J2040" s="957"/>
      <c r="K2040" s="957"/>
      <c r="L2040" s="957"/>
      <c r="M2040" s="957"/>
      <c r="N2040" s="957"/>
      <c r="O2040" s="957"/>
      <c r="P2040" s="957"/>
      <c r="Q2040" s="957"/>
      <c r="R2040" s="957"/>
      <c r="S2040" s="957"/>
      <c r="T2040" s="957"/>
    </row>
    <row r="2041" spans="2:20" x14ac:dyDescent="0.35">
      <c r="B2041" s="957"/>
      <c r="C2041" s="957"/>
      <c r="D2041" s="957"/>
      <c r="E2041" s="957"/>
      <c r="F2041" s="957"/>
      <c r="G2041" s="957"/>
      <c r="H2041" s="957"/>
      <c r="I2041" s="957"/>
      <c r="J2041" s="957"/>
      <c r="K2041" s="957"/>
      <c r="L2041" s="957"/>
      <c r="M2041" s="957"/>
      <c r="N2041" s="957"/>
      <c r="O2041" s="957"/>
      <c r="P2041" s="957"/>
      <c r="Q2041" s="957"/>
      <c r="R2041" s="957"/>
      <c r="S2041" s="957"/>
      <c r="T2041" s="957"/>
    </row>
    <row r="2042" spans="2:20" x14ac:dyDescent="0.35">
      <c r="B2042" s="957"/>
      <c r="C2042" s="957"/>
      <c r="D2042" s="957"/>
      <c r="E2042" s="957"/>
      <c r="F2042" s="957"/>
      <c r="G2042" s="957"/>
      <c r="H2042" s="957"/>
      <c r="I2042" s="957"/>
      <c r="J2042" s="957"/>
      <c r="K2042" s="957"/>
      <c r="L2042" s="957"/>
      <c r="M2042" s="957"/>
      <c r="N2042" s="957"/>
      <c r="O2042" s="957"/>
      <c r="P2042" s="957"/>
      <c r="Q2042" s="957"/>
      <c r="R2042" s="957"/>
      <c r="S2042" s="957"/>
      <c r="T2042" s="957"/>
    </row>
    <row r="2043" spans="2:20" x14ac:dyDescent="0.35">
      <c r="B2043" s="957"/>
      <c r="C2043" s="957"/>
      <c r="D2043" s="957"/>
      <c r="E2043" s="957"/>
      <c r="F2043" s="957"/>
      <c r="G2043" s="957"/>
      <c r="H2043" s="957"/>
      <c r="I2043" s="957"/>
      <c r="J2043" s="957"/>
      <c r="K2043" s="957"/>
      <c r="L2043" s="957"/>
      <c r="M2043" s="957"/>
      <c r="N2043" s="957"/>
      <c r="O2043" s="957"/>
      <c r="P2043" s="957"/>
      <c r="Q2043" s="957"/>
      <c r="R2043" s="957"/>
      <c r="S2043" s="957"/>
      <c r="T2043" s="957"/>
    </row>
    <row r="2044" spans="2:20" x14ac:dyDescent="0.35">
      <c r="B2044" s="957"/>
      <c r="C2044" s="957"/>
      <c r="D2044" s="957"/>
      <c r="E2044" s="957"/>
      <c r="F2044" s="957"/>
      <c r="G2044" s="957"/>
      <c r="H2044" s="957"/>
      <c r="I2044" s="957"/>
      <c r="J2044" s="957"/>
      <c r="K2044" s="957"/>
      <c r="L2044" s="957"/>
      <c r="M2044" s="957"/>
      <c r="N2044" s="957"/>
      <c r="O2044" s="957"/>
      <c r="P2044" s="957"/>
      <c r="Q2044" s="957"/>
      <c r="R2044" s="957"/>
      <c r="S2044" s="957"/>
      <c r="T2044" s="957"/>
    </row>
    <row r="2045" spans="2:20" x14ac:dyDescent="0.35">
      <c r="B2045" s="957"/>
      <c r="C2045" s="957"/>
      <c r="D2045" s="957"/>
      <c r="E2045" s="957"/>
      <c r="F2045" s="957"/>
      <c r="G2045" s="957"/>
      <c r="H2045" s="957"/>
      <c r="I2045" s="957"/>
      <c r="J2045" s="957"/>
      <c r="K2045" s="957"/>
      <c r="L2045" s="957"/>
      <c r="M2045" s="957"/>
      <c r="N2045" s="957"/>
      <c r="O2045" s="957"/>
      <c r="P2045" s="957"/>
      <c r="Q2045" s="957"/>
      <c r="R2045" s="957"/>
      <c r="S2045" s="957"/>
      <c r="T2045" s="957"/>
    </row>
    <row r="2046" spans="2:20" x14ac:dyDescent="0.35">
      <c r="B2046" s="957"/>
      <c r="C2046" s="957"/>
      <c r="D2046" s="957"/>
      <c r="E2046" s="957"/>
      <c r="F2046" s="957"/>
      <c r="G2046" s="957"/>
      <c r="H2046" s="957"/>
      <c r="I2046" s="957"/>
      <c r="J2046" s="957"/>
      <c r="K2046" s="957"/>
      <c r="L2046" s="957"/>
      <c r="M2046" s="957"/>
      <c r="N2046" s="957"/>
      <c r="O2046" s="957"/>
      <c r="P2046" s="957"/>
      <c r="Q2046" s="957"/>
      <c r="R2046" s="957"/>
      <c r="S2046" s="957"/>
      <c r="T2046" s="957"/>
    </row>
    <row r="2047" spans="2:20" x14ac:dyDescent="0.35">
      <c r="B2047" s="957"/>
      <c r="C2047" s="957"/>
      <c r="D2047" s="957"/>
      <c r="E2047" s="957"/>
      <c r="F2047" s="957"/>
      <c r="G2047" s="957"/>
      <c r="H2047" s="957"/>
      <c r="I2047" s="957"/>
      <c r="J2047" s="957"/>
      <c r="K2047" s="957"/>
      <c r="L2047" s="957"/>
      <c r="M2047" s="957"/>
      <c r="N2047" s="957"/>
      <c r="O2047" s="957"/>
      <c r="P2047" s="957"/>
      <c r="Q2047" s="957"/>
      <c r="R2047" s="957"/>
      <c r="S2047" s="957"/>
      <c r="T2047" s="957"/>
    </row>
    <row r="2048" spans="2:20" x14ac:dyDescent="0.35">
      <c r="B2048" s="957"/>
      <c r="C2048" s="957"/>
      <c r="D2048" s="957"/>
      <c r="E2048" s="957"/>
      <c r="F2048" s="957"/>
      <c r="G2048" s="957"/>
      <c r="H2048" s="957"/>
      <c r="I2048" s="957"/>
      <c r="J2048" s="957"/>
      <c r="K2048" s="957"/>
      <c r="L2048" s="957"/>
      <c r="M2048" s="957"/>
      <c r="N2048" s="957"/>
      <c r="O2048" s="957"/>
      <c r="P2048" s="957"/>
      <c r="Q2048" s="957"/>
      <c r="R2048" s="957"/>
      <c r="S2048" s="957"/>
      <c r="T2048" s="957"/>
    </row>
    <row r="2049" spans="2:20" x14ac:dyDescent="0.35">
      <c r="B2049" s="957"/>
      <c r="C2049" s="957"/>
      <c r="D2049" s="957"/>
      <c r="E2049" s="957"/>
      <c r="F2049" s="957"/>
      <c r="G2049" s="957"/>
      <c r="H2049" s="957"/>
      <c r="I2049" s="957"/>
      <c r="J2049" s="957"/>
      <c r="K2049" s="957"/>
      <c r="L2049" s="957"/>
      <c r="M2049" s="957"/>
      <c r="N2049" s="957"/>
      <c r="O2049" s="957"/>
      <c r="P2049" s="957"/>
      <c r="Q2049" s="957"/>
      <c r="R2049" s="957"/>
      <c r="S2049" s="957"/>
      <c r="T2049" s="957"/>
    </row>
    <row r="2050" spans="2:20" x14ac:dyDescent="0.35">
      <c r="B2050" s="957"/>
      <c r="C2050" s="957"/>
      <c r="D2050" s="957"/>
      <c r="E2050" s="957"/>
      <c r="F2050" s="957"/>
      <c r="G2050" s="957"/>
      <c r="H2050" s="957"/>
      <c r="I2050" s="957"/>
      <c r="J2050" s="957"/>
      <c r="K2050" s="957"/>
      <c r="L2050" s="957"/>
      <c r="M2050" s="957"/>
      <c r="N2050" s="957"/>
      <c r="O2050" s="957"/>
      <c r="P2050" s="957"/>
      <c r="Q2050" s="957"/>
      <c r="R2050" s="957"/>
      <c r="S2050" s="957"/>
      <c r="T2050" s="957"/>
    </row>
    <row r="2051" spans="2:20" x14ac:dyDescent="0.35">
      <c r="B2051" s="957"/>
      <c r="C2051" s="957"/>
      <c r="D2051" s="957"/>
      <c r="E2051" s="957"/>
      <c r="F2051" s="957"/>
      <c r="G2051" s="957"/>
      <c r="H2051" s="957"/>
      <c r="I2051" s="957"/>
      <c r="J2051" s="957"/>
      <c r="K2051" s="957"/>
      <c r="L2051" s="957"/>
      <c r="M2051" s="957"/>
      <c r="N2051" s="957"/>
      <c r="O2051" s="957"/>
      <c r="P2051" s="957"/>
      <c r="Q2051" s="957"/>
      <c r="R2051" s="957"/>
      <c r="S2051" s="957"/>
      <c r="T2051" s="957"/>
    </row>
    <row r="2052" spans="2:20" x14ac:dyDescent="0.35">
      <c r="B2052" s="957"/>
      <c r="C2052" s="957"/>
      <c r="D2052" s="957"/>
      <c r="E2052" s="957"/>
      <c r="F2052" s="957"/>
      <c r="G2052" s="957"/>
      <c r="H2052" s="957"/>
      <c r="I2052" s="957"/>
      <c r="J2052" s="957"/>
      <c r="K2052" s="957"/>
      <c r="L2052" s="957"/>
      <c r="M2052" s="957"/>
      <c r="N2052" s="957"/>
      <c r="O2052" s="957"/>
      <c r="P2052" s="957"/>
      <c r="Q2052" s="957"/>
      <c r="R2052" s="957"/>
      <c r="S2052" s="957"/>
      <c r="T2052" s="957"/>
    </row>
    <row r="2053" spans="2:20" x14ac:dyDescent="0.35">
      <c r="B2053" s="957"/>
      <c r="C2053" s="957"/>
      <c r="D2053" s="957"/>
      <c r="E2053" s="957"/>
      <c r="F2053" s="957"/>
      <c r="G2053" s="957"/>
      <c r="H2053" s="957"/>
      <c r="I2053" s="957"/>
      <c r="J2053" s="957"/>
      <c r="K2053" s="957"/>
      <c r="L2053" s="957"/>
      <c r="M2053" s="957"/>
      <c r="N2053" s="957"/>
      <c r="O2053" s="957"/>
      <c r="P2053" s="957"/>
      <c r="Q2053" s="957"/>
      <c r="R2053" s="957"/>
      <c r="S2053" s="957"/>
      <c r="T2053" s="957"/>
    </row>
    <row r="2054" spans="2:20" x14ac:dyDescent="0.35">
      <c r="B2054" s="957"/>
      <c r="C2054" s="957"/>
      <c r="D2054" s="957"/>
      <c r="E2054" s="957"/>
      <c r="F2054" s="957"/>
      <c r="G2054" s="957"/>
      <c r="H2054" s="957"/>
      <c r="I2054" s="957"/>
      <c r="J2054" s="957"/>
      <c r="K2054" s="957"/>
      <c r="L2054" s="957"/>
      <c r="M2054" s="957"/>
      <c r="N2054" s="957"/>
      <c r="O2054" s="957"/>
      <c r="P2054" s="957"/>
      <c r="Q2054" s="957"/>
      <c r="R2054" s="957"/>
      <c r="S2054" s="957"/>
      <c r="T2054" s="957"/>
    </row>
    <row r="2055" spans="2:20" x14ac:dyDescent="0.35">
      <c r="B2055" s="957"/>
      <c r="C2055" s="957"/>
      <c r="D2055" s="957"/>
      <c r="E2055" s="957"/>
      <c r="F2055" s="957"/>
      <c r="G2055" s="957"/>
      <c r="H2055" s="957"/>
      <c r="I2055" s="957"/>
      <c r="J2055" s="957"/>
      <c r="K2055" s="957"/>
      <c r="L2055" s="957"/>
      <c r="M2055" s="957"/>
      <c r="N2055" s="957"/>
      <c r="O2055" s="957"/>
      <c r="P2055" s="957"/>
      <c r="Q2055" s="957"/>
      <c r="R2055" s="957"/>
      <c r="S2055" s="957"/>
      <c r="T2055" s="957"/>
    </row>
    <row r="2056" spans="2:20" x14ac:dyDescent="0.35">
      <c r="B2056" s="957"/>
      <c r="C2056" s="957"/>
      <c r="D2056" s="957"/>
      <c r="E2056" s="957"/>
      <c r="F2056" s="957"/>
      <c r="G2056" s="957"/>
      <c r="H2056" s="957"/>
      <c r="I2056" s="957"/>
      <c r="J2056" s="957"/>
      <c r="K2056" s="957"/>
      <c r="L2056" s="957"/>
      <c r="M2056" s="957"/>
      <c r="N2056" s="957"/>
      <c r="O2056" s="957"/>
      <c r="P2056" s="957"/>
      <c r="Q2056" s="957"/>
      <c r="R2056" s="957"/>
      <c r="S2056" s="957"/>
      <c r="T2056" s="957"/>
    </row>
    <row r="2057" spans="2:20" x14ac:dyDescent="0.35">
      <c r="B2057" s="957"/>
      <c r="C2057" s="957"/>
      <c r="D2057" s="957"/>
      <c r="E2057" s="957"/>
      <c r="F2057" s="957"/>
      <c r="G2057" s="957"/>
      <c r="H2057" s="957"/>
      <c r="I2057" s="957"/>
      <c r="J2057" s="957"/>
      <c r="K2057" s="957"/>
      <c r="L2057" s="957"/>
      <c r="M2057" s="957"/>
      <c r="N2057" s="957"/>
      <c r="O2057" s="957"/>
      <c r="P2057" s="957"/>
      <c r="Q2057" s="957"/>
      <c r="R2057" s="957"/>
      <c r="S2057" s="957"/>
      <c r="T2057" s="957"/>
    </row>
    <row r="2058" spans="2:20" x14ac:dyDescent="0.35">
      <c r="B2058" s="957"/>
      <c r="C2058" s="957"/>
      <c r="D2058" s="957"/>
      <c r="E2058" s="957"/>
      <c r="F2058" s="957"/>
      <c r="G2058" s="957"/>
      <c r="H2058" s="957"/>
      <c r="I2058" s="957"/>
      <c r="J2058" s="957"/>
      <c r="K2058" s="957"/>
      <c r="L2058" s="957"/>
      <c r="M2058" s="957"/>
      <c r="N2058" s="957"/>
      <c r="O2058" s="957"/>
      <c r="P2058" s="957"/>
      <c r="Q2058" s="957"/>
      <c r="R2058" s="957"/>
      <c r="S2058" s="957"/>
      <c r="T2058" s="957"/>
    </row>
    <row r="2059" spans="2:20" x14ac:dyDescent="0.35">
      <c r="B2059" s="957"/>
      <c r="C2059" s="957"/>
      <c r="D2059" s="957"/>
      <c r="E2059" s="957"/>
      <c r="F2059" s="957"/>
      <c r="G2059" s="957"/>
      <c r="H2059" s="957"/>
      <c r="I2059" s="957"/>
      <c r="J2059" s="957"/>
      <c r="K2059" s="957"/>
      <c r="L2059" s="957"/>
      <c r="M2059" s="957"/>
      <c r="N2059" s="957"/>
      <c r="O2059" s="957"/>
      <c r="P2059" s="957"/>
      <c r="Q2059" s="957"/>
      <c r="R2059" s="957"/>
      <c r="S2059" s="957"/>
      <c r="T2059" s="957"/>
    </row>
    <row r="2060" spans="2:20" x14ac:dyDescent="0.35">
      <c r="B2060" s="957"/>
      <c r="C2060" s="957"/>
      <c r="D2060" s="957"/>
      <c r="E2060" s="957"/>
      <c r="F2060" s="957"/>
      <c r="G2060" s="957"/>
      <c r="H2060" s="957"/>
      <c r="I2060" s="957"/>
      <c r="J2060" s="957"/>
      <c r="K2060" s="957"/>
      <c r="L2060" s="957"/>
      <c r="M2060" s="957"/>
      <c r="N2060" s="957"/>
      <c r="O2060" s="957"/>
      <c r="P2060" s="957"/>
      <c r="Q2060" s="957"/>
      <c r="R2060" s="957"/>
      <c r="S2060" s="957"/>
      <c r="T2060" s="957"/>
    </row>
    <row r="2061" spans="2:20" x14ac:dyDescent="0.35">
      <c r="B2061" s="957"/>
      <c r="C2061" s="957"/>
      <c r="D2061" s="957"/>
      <c r="E2061" s="957"/>
      <c r="F2061" s="957"/>
      <c r="G2061" s="957"/>
      <c r="H2061" s="957"/>
      <c r="I2061" s="957"/>
      <c r="J2061" s="957"/>
      <c r="K2061" s="957"/>
      <c r="L2061" s="957"/>
      <c r="M2061" s="957"/>
      <c r="N2061" s="957"/>
      <c r="O2061" s="957"/>
      <c r="P2061" s="957"/>
      <c r="Q2061" s="957"/>
      <c r="R2061" s="957"/>
      <c r="S2061" s="957"/>
      <c r="T2061" s="957"/>
    </row>
    <row r="2062" spans="2:20" x14ac:dyDescent="0.35">
      <c r="B2062" s="957"/>
      <c r="C2062" s="957"/>
      <c r="D2062" s="957"/>
      <c r="E2062" s="957"/>
      <c r="F2062" s="957"/>
      <c r="G2062" s="957"/>
      <c r="H2062" s="957"/>
      <c r="I2062" s="957"/>
      <c r="J2062" s="957"/>
      <c r="K2062" s="957"/>
      <c r="L2062" s="957"/>
      <c r="M2062" s="957"/>
      <c r="N2062" s="957"/>
      <c r="O2062" s="957"/>
      <c r="P2062" s="957"/>
      <c r="Q2062" s="957"/>
      <c r="R2062" s="957"/>
      <c r="S2062" s="957"/>
      <c r="T2062" s="957"/>
    </row>
    <row r="2063" spans="2:20" x14ac:dyDescent="0.35">
      <c r="B2063" s="957"/>
      <c r="C2063" s="957"/>
      <c r="D2063" s="957"/>
      <c r="E2063" s="957"/>
      <c r="F2063" s="957"/>
      <c r="G2063" s="957"/>
      <c r="H2063" s="957"/>
      <c r="I2063" s="957"/>
      <c r="J2063" s="957"/>
      <c r="K2063" s="957"/>
      <c r="L2063" s="957"/>
      <c r="M2063" s="957"/>
      <c r="N2063" s="957"/>
      <c r="O2063" s="957"/>
      <c r="P2063" s="957"/>
      <c r="Q2063" s="957"/>
      <c r="R2063" s="957"/>
      <c r="S2063" s="957"/>
      <c r="T2063" s="957"/>
    </row>
    <row r="2064" spans="2:20" x14ac:dyDescent="0.35">
      <c r="B2064" s="957"/>
      <c r="C2064" s="957"/>
      <c r="D2064" s="957"/>
      <c r="E2064" s="957"/>
      <c r="F2064" s="957"/>
      <c r="G2064" s="957"/>
      <c r="H2064" s="957"/>
      <c r="I2064" s="957"/>
      <c r="J2064" s="957"/>
      <c r="K2064" s="957"/>
      <c r="L2064" s="957"/>
      <c r="M2064" s="957"/>
      <c r="N2064" s="957"/>
      <c r="O2064" s="957"/>
      <c r="P2064" s="957"/>
      <c r="Q2064" s="957"/>
      <c r="R2064" s="957"/>
      <c r="S2064" s="957"/>
      <c r="T2064" s="957"/>
    </row>
    <row r="2065" spans="2:20" x14ac:dyDescent="0.35">
      <c r="B2065" s="957"/>
      <c r="C2065" s="957"/>
      <c r="D2065" s="957"/>
      <c r="E2065" s="957"/>
      <c r="F2065" s="957"/>
      <c r="G2065" s="957"/>
      <c r="H2065" s="957"/>
      <c r="I2065" s="957"/>
      <c r="J2065" s="957"/>
      <c r="K2065" s="957"/>
      <c r="L2065" s="957"/>
      <c r="M2065" s="957"/>
      <c r="N2065" s="957"/>
      <c r="O2065" s="957"/>
      <c r="P2065" s="957"/>
      <c r="Q2065" s="957"/>
      <c r="R2065" s="957"/>
      <c r="S2065" s="957"/>
      <c r="T2065" s="957"/>
    </row>
    <row r="2066" spans="2:20" x14ac:dyDescent="0.35">
      <c r="B2066" s="957"/>
      <c r="C2066" s="957"/>
      <c r="D2066" s="957"/>
      <c r="E2066" s="957"/>
      <c r="F2066" s="957"/>
      <c r="G2066" s="957"/>
      <c r="H2066" s="957"/>
      <c r="I2066" s="957"/>
      <c r="J2066" s="957"/>
      <c r="K2066" s="957"/>
      <c r="L2066" s="957"/>
      <c r="M2066" s="957"/>
      <c r="N2066" s="957"/>
      <c r="O2066" s="957"/>
      <c r="P2066" s="957"/>
      <c r="Q2066" s="957"/>
      <c r="R2066" s="957"/>
      <c r="S2066" s="957"/>
      <c r="T2066" s="957"/>
    </row>
    <row r="2067" spans="2:20" x14ac:dyDescent="0.35">
      <c r="B2067" s="957"/>
      <c r="C2067" s="957"/>
      <c r="D2067" s="957"/>
      <c r="E2067" s="957"/>
      <c r="F2067" s="957"/>
      <c r="G2067" s="957"/>
      <c r="H2067" s="957"/>
      <c r="I2067" s="957"/>
      <c r="J2067" s="957"/>
      <c r="K2067" s="957"/>
      <c r="L2067" s="957"/>
      <c r="M2067" s="957"/>
      <c r="N2067" s="957"/>
      <c r="O2067" s="957"/>
      <c r="P2067" s="957"/>
      <c r="Q2067" s="957"/>
      <c r="R2067" s="957"/>
      <c r="S2067" s="957"/>
      <c r="T2067" s="957"/>
    </row>
    <row r="2068" spans="2:20" x14ac:dyDescent="0.35">
      <c r="B2068" s="957"/>
      <c r="C2068" s="957"/>
      <c r="D2068" s="957"/>
      <c r="E2068" s="957"/>
      <c r="F2068" s="957"/>
      <c r="G2068" s="957"/>
      <c r="H2068" s="957"/>
      <c r="I2068" s="957"/>
      <c r="J2068" s="957"/>
      <c r="K2068" s="957"/>
      <c r="L2068" s="957"/>
      <c r="M2068" s="957"/>
      <c r="N2068" s="957"/>
      <c r="O2068" s="957"/>
      <c r="P2068" s="957"/>
      <c r="Q2068" s="957"/>
      <c r="R2068" s="957"/>
      <c r="S2068" s="957"/>
      <c r="T2068" s="957"/>
    </row>
    <row r="2069" spans="2:20" x14ac:dyDescent="0.35">
      <c r="B2069" s="957"/>
      <c r="C2069" s="957"/>
      <c r="D2069" s="957"/>
      <c r="E2069" s="957"/>
      <c r="F2069" s="957"/>
      <c r="G2069" s="957"/>
      <c r="H2069" s="957"/>
      <c r="I2069" s="957"/>
      <c r="J2069" s="957"/>
      <c r="K2069" s="957"/>
      <c r="L2069" s="957"/>
      <c r="M2069" s="957"/>
      <c r="N2069" s="957"/>
      <c r="O2069" s="957"/>
      <c r="P2069" s="957"/>
      <c r="Q2069" s="957"/>
      <c r="R2069" s="957"/>
      <c r="S2069" s="957"/>
      <c r="T2069" s="957"/>
    </row>
    <row r="2070" spans="2:20" x14ac:dyDescent="0.35">
      <c r="B2070" s="957"/>
      <c r="C2070" s="957"/>
      <c r="D2070" s="957"/>
      <c r="E2070" s="957"/>
      <c r="F2070" s="957"/>
      <c r="G2070" s="957"/>
      <c r="H2070" s="957"/>
      <c r="I2070" s="957"/>
      <c r="J2070" s="957"/>
      <c r="K2070" s="957"/>
      <c r="L2070" s="957"/>
      <c r="M2070" s="957"/>
      <c r="N2070" s="957"/>
      <c r="O2070" s="957"/>
      <c r="P2070" s="957"/>
      <c r="Q2070" s="957"/>
      <c r="R2070" s="957"/>
      <c r="S2070" s="957"/>
      <c r="T2070" s="957"/>
    </row>
    <row r="2071" spans="2:20" x14ac:dyDescent="0.35">
      <c r="B2071" s="957"/>
      <c r="C2071" s="957"/>
      <c r="D2071" s="957"/>
      <c r="E2071" s="957"/>
      <c r="F2071" s="957"/>
      <c r="G2071" s="957"/>
      <c r="H2071" s="957"/>
      <c r="I2071" s="957"/>
      <c r="J2071" s="957"/>
      <c r="K2071" s="957"/>
      <c r="L2071" s="957"/>
      <c r="M2071" s="957"/>
      <c r="N2071" s="957"/>
      <c r="O2071" s="957"/>
      <c r="P2071" s="957"/>
      <c r="Q2071" s="957"/>
      <c r="R2071" s="957"/>
      <c r="S2071" s="957"/>
      <c r="T2071" s="957"/>
    </row>
    <row r="2072" spans="2:20" x14ac:dyDescent="0.35">
      <c r="B2072" s="957"/>
      <c r="C2072" s="957"/>
      <c r="D2072" s="957"/>
      <c r="E2072" s="957"/>
      <c r="F2072" s="957"/>
      <c r="G2072" s="957"/>
      <c r="H2072" s="957"/>
      <c r="I2072" s="957"/>
      <c r="J2072" s="957"/>
      <c r="K2072" s="957"/>
      <c r="L2072" s="957"/>
      <c r="M2072" s="957"/>
      <c r="N2072" s="957"/>
      <c r="O2072" s="957"/>
      <c r="P2072" s="957"/>
      <c r="Q2072" s="957"/>
      <c r="R2072" s="957"/>
      <c r="S2072" s="957"/>
      <c r="T2072" s="957"/>
    </row>
    <row r="2073" spans="2:20" x14ac:dyDescent="0.35">
      <c r="B2073" s="957"/>
      <c r="C2073" s="957"/>
      <c r="D2073" s="957"/>
      <c r="E2073" s="957"/>
      <c r="F2073" s="957"/>
      <c r="G2073" s="957"/>
      <c r="H2073" s="957"/>
      <c r="I2073" s="957"/>
      <c r="J2073" s="957"/>
      <c r="K2073" s="957"/>
      <c r="L2073" s="957"/>
      <c r="M2073" s="957"/>
      <c r="N2073" s="957"/>
      <c r="O2073" s="957"/>
      <c r="P2073" s="957"/>
      <c r="Q2073" s="957"/>
      <c r="R2073" s="957"/>
      <c r="S2073" s="957"/>
      <c r="T2073" s="957"/>
    </row>
    <row r="2074" spans="2:20" x14ac:dyDescent="0.35">
      <c r="B2074" s="957"/>
      <c r="C2074" s="957"/>
      <c r="D2074" s="957"/>
      <c r="E2074" s="957"/>
      <c r="F2074" s="957"/>
      <c r="G2074" s="957"/>
      <c r="H2074" s="957"/>
      <c r="I2074" s="957"/>
      <c r="J2074" s="957"/>
      <c r="K2074" s="957"/>
      <c r="L2074" s="957"/>
      <c r="M2074" s="957"/>
      <c r="N2074" s="957"/>
      <c r="O2074" s="957"/>
      <c r="P2074" s="957"/>
      <c r="Q2074" s="957"/>
      <c r="R2074" s="957"/>
      <c r="S2074" s="957"/>
      <c r="T2074" s="957"/>
    </row>
    <row r="2075" spans="2:20" x14ac:dyDescent="0.35">
      <c r="B2075" s="957"/>
      <c r="C2075" s="957"/>
      <c r="D2075" s="957"/>
      <c r="E2075" s="957"/>
      <c r="F2075" s="957"/>
      <c r="G2075" s="957"/>
      <c r="H2075" s="957"/>
      <c r="I2075" s="957"/>
      <c r="J2075" s="957"/>
      <c r="K2075" s="957"/>
      <c r="L2075" s="957"/>
      <c r="M2075" s="957"/>
      <c r="N2075" s="957"/>
      <c r="O2075" s="957"/>
      <c r="P2075" s="957"/>
      <c r="Q2075" s="957"/>
      <c r="R2075" s="957"/>
      <c r="S2075" s="957"/>
      <c r="T2075" s="957"/>
    </row>
    <row r="2076" spans="2:20" x14ac:dyDescent="0.35">
      <c r="B2076" s="957"/>
      <c r="C2076" s="957"/>
      <c r="D2076" s="957"/>
      <c r="E2076" s="957"/>
      <c r="F2076" s="957"/>
      <c r="G2076" s="957"/>
      <c r="H2076" s="957"/>
      <c r="I2076" s="957"/>
      <c r="J2076" s="957"/>
      <c r="K2076" s="957"/>
      <c r="L2076" s="957"/>
      <c r="M2076" s="957"/>
      <c r="N2076" s="957"/>
      <c r="O2076" s="957"/>
      <c r="P2076" s="957"/>
      <c r="Q2076" s="957"/>
      <c r="R2076" s="957"/>
      <c r="S2076" s="957"/>
      <c r="T2076" s="957"/>
    </row>
    <row r="2077" spans="2:20" x14ac:dyDescent="0.35">
      <c r="B2077" s="957"/>
      <c r="C2077" s="957"/>
      <c r="D2077" s="957"/>
      <c r="E2077" s="957"/>
      <c r="F2077" s="957"/>
      <c r="G2077" s="957"/>
      <c r="H2077" s="957"/>
      <c r="I2077" s="957"/>
      <c r="J2077" s="957"/>
      <c r="K2077" s="957"/>
      <c r="L2077" s="957"/>
      <c r="M2077" s="957"/>
      <c r="N2077" s="957"/>
      <c r="O2077" s="957"/>
      <c r="P2077" s="957"/>
      <c r="Q2077" s="957"/>
      <c r="R2077" s="957"/>
      <c r="S2077" s="957"/>
      <c r="T2077" s="957"/>
    </row>
    <row r="2078" spans="2:20" x14ac:dyDescent="0.35">
      <c r="B2078" s="957"/>
      <c r="C2078" s="957"/>
      <c r="D2078" s="957"/>
      <c r="E2078" s="957"/>
      <c r="F2078" s="957"/>
      <c r="G2078" s="957"/>
      <c r="H2078" s="957"/>
      <c r="I2078" s="957"/>
      <c r="J2078" s="957"/>
      <c r="K2078" s="957"/>
      <c r="L2078" s="957"/>
      <c r="M2078" s="957"/>
      <c r="N2078" s="957"/>
      <c r="O2078" s="957"/>
      <c r="P2078" s="957"/>
      <c r="Q2078" s="957"/>
      <c r="R2078" s="957"/>
      <c r="S2078" s="957"/>
      <c r="T2078" s="957"/>
    </row>
    <row r="2079" spans="2:20" x14ac:dyDescent="0.35">
      <c r="B2079" s="957"/>
      <c r="C2079" s="957"/>
      <c r="D2079" s="957"/>
      <c r="E2079" s="957"/>
      <c r="F2079" s="957"/>
      <c r="G2079" s="957"/>
      <c r="H2079" s="957"/>
      <c r="I2079" s="957"/>
      <c r="J2079" s="957"/>
      <c r="K2079" s="957"/>
      <c r="L2079" s="957"/>
      <c r="M2079" s="957"/>
      <c r="N2079" s="957"/>
      <c r="O2079" s="957"/>
      <c r="P2079" s="957"/>
      <c r="Q2079" s="957"/>
      <c r="R2079" s="957"/>
      <c r="S2079" s="957"/>
      <c r="T2079" s="957"/>
    </row>
    <row r="2080" spans="2:20" x14ac:dyDescent="0.35">
      <c r="B2080" s="957"/>
      <c r="C2080" s="957"/>
      <c r="D2080" s="957"/>
      <c r="E2080" s="957"/>
      <c r="F2080" s="957"/>
      <c r="G2080" s="957"/>
      <c r="H2080" s="957"/>
      <c r="I2080" s="957"/>
      <c r="J2080" s="957"/>
      <c r="K2080" s="957"/>
      <c r="L2080" s="957"/>
      <c r="M2080" s="957"/>
      <c r="N2080" s="957"/>
      <c r="O2080" s="957"/>
      <c r="P2080" s="957"/>
      <c r="Q2080" s="957"/>
      <c r="R2080" s="957"/>
      <c r="S2080" s="957"/>
      <c r="T2080" s="957"/>
    </row>
    <row r="2081" spans="2:20" x14ac:dyDescent="0.35">
      <c r="B2081" s="957"/>
      <c r="C2081" s="957"/>
      <c r="D2081" s="957"/>
      <c r="E2081" s="957"/>
      <c r="F2081" s="957"/>
      <c r="G2081" s="957"/>
      <c r="H2081" s="957"/>
      <c r="I2081" s="957"/>
      <c r="J2081" s="957"/>
      <c r="K2081" s="957"/>
      <c r="L2081" s="957"/>
      <c r="M2081" s="957"/>
      <c r="N2081" s="957"/>
      <c r="O2081" s="957"/>
      <c r="P2081" s="957"/>
      <c r="Q2081" s="957"/>
      <c r="R2081" s="957"/>
      <c r="S2081" s="957"/>
      <c r="T2081" s="957"/>
    </row>
    <row r="2082" spans="2:20" x14ac:dyDescent="0.35">
      <c r="B2082" s="957"/>
      <c r="C2082" s="957"/>
      <c r="D2082" s="957"/>
      <c r="E2082" s="957"/>
      <c r="F2082" s="957"/>
      <c r="G2082" s="957"/>
      <c r="H2082" s="957"/>
      <c r="I2082" s="957"/>
      <c r="J2082" s="957"/>
      <c r="K2082" s="957"/>
      <c r="L2082" s="957"/>
      <c r="M2082" s="957"/>
      <c r="N2082" s="957"/>
      <c r="O2082" s="957"/>
      <c r="P2082" s="957"/>
      <c r="Q2082" s="957"/>
      <c r="R2082" s="957"/>
      <c r="S2082" s="957"/>
      <c r="T2082" s="957"/>
    </row>
    <row r="2083" spans="2:20" x14ac:dyDescent="0.35">
      <c r="B2083" s="957"/>
      <c r="C2083" s="957"/>
      <c r="D2083" s="957"/>
      <c r="E2083" s="957"/>
      <c r="F2083" s="957"/>
      <c r="G2083" s="957"/>
      <c r="H2083" s="957"/>
      <c r="I2083" s="957"/>
      <c r="J2083" s="957"/>
      <c r="K2083" s="957"/>
      <c r="L2083" s="957"/>
      <c r="M2083" s="957"/>
      <c r="N2083" s="957"/>
      <c r="O2083" s="957"/>
      <c r="P2083" s="957"/>
      <c r="Q2083" s="957"/>
      <c r="R2083" s="957"/>
      <c r="S2083" s="957"/>
      <c r="T2083" s="957"/>
    </row>
    <row r="2084" spans="2:20" x14ac:dyDescent="0.35">
      <c r="B2084" s="957"/>
      <c r="C2084" s="957"/>
      <c r="D2084" s="957"/>
      <c r="E2084" s="957"/>
      <c r="F2084" s="957"/>
      <c r="G2084" s="957"/>
      <c r="H2084" s="957"/>
      <c r="I2084" s="957"/>
      <c r="J2084" s="957"/>
      <c r="K2084" s="957"/>
      <c r="L2084" s="957"/>
      <c r="M2084" s="957"/>
      <c r="N2084" s="957"/>
      <c r="O2084" s="957"/>
      <c r="P2084" s="957"/>
      <c r="Q2084" s="957"/>
      <c r="R2084" s="957"/>
      <c r="S2084" s="957"/>
      <c r="T2084" s="957"/>
    </row>
    <row r="2085" spans="2:20" x14ac:dyDescent="0.35">
      <c r="B2085" s="957"/>
      <c r="C2085" s="957"/>
      <c r="D2085" s="957"/>
      <c r="E2085" s="957"/>
      <c r="F2085" s="957"/>
      <c r="G2085" s="957"/>
      <c r="H2085" s="957"/>
      <c r="I2085" s="957"/>
      <c r="J2085" s="957"/>
      <c r="K2085" s="957"/>
      <c r="L2085" s="957"/>
      <c r="M2085" s="957"/>
      <c r="N2085" s="957"/>
      <c r="O2085" s="957"/>
      <c r="P2085" s="957"/>
      <c r="Q2085" s="957"/>
      <c r="R2085" s="957"/>
      <c r="S2085" s="957"/>
      <c r="T2085" s="957"/>
    </row>
    <row r="2086" spans="2:20" x14ac:dyDescent="0.35">
      <c r="B2086" s="957"/>
      <c r="C2086" s="957"/>
      <c r="D2086" s="957"/>
      <c r="E2086" s="957"/>
      <c r="F2086" s="957"/>
      <c r="G2086" s="957"/>
      <c r="H2086" s="957"/>
      <c r="I2086" s="957"/>
      <c r="J2086" s="957"/>
      <c r="K2086" s="957"/>
      <c r="L2086" s="957"/>
      <c r="M2086" s="957"/>
      <c r="N2086" s="957"/>
      <c r="O2086" s="957"/>
      <c r="P2086" s="957"/>
      <c r="Q2086" s="957"/>
      <c r="R2086" s="957"/>
      <c r="S2086" s="957"/>
      <c r="T2086" s="957"/>
    </row>
    <row r="2087" spans="2:20" x14ac:dyDescent="0.35">
      <c r="B2087" s="957"/>
      <c r="C2087" s="957"/>
      <c r="D2087" s="957"/>
      <c r="E2087" s="957"/>
      <c r="F2087" s="957"/>
      <c r="G2087" s="957"/>
      <c r="H2087" s="957"/>
      <c r="I2087" s="957"/>
      <c r="J2087" s="957"/>
      <c r="K2087" s="957"/>
      <c r="L2087" s="957"/>
      <c r="M2087" s="957"/>
      <c r="N2087" s="957"/>
      <c r="O2087" s="957"/>
      <c r="P2087" s="957"/>
      <c r="Q2087" s="957"/>
      <c r="R2087" s="957"/>
      <c r="S2087" s="957"/>
      <c r="T2087" s="957"/>
    </row>
    <row r="2088" spans="2:20" x14ac:dyDescent="0.35">
      <c r="B2088" s="957"/>
      <c r="C2088" s="957"/>
      <c r="D2088" s="957"/>
      <c r="E2088" s="957"/>
      <c r="F2088" s="957"/>
      <c r="G2088" s="957"/>
      <c r="H2088" s="957"/>
      <c r="I2088" s="957"/>
      <c r="J2088" s="957"/>
      <c r="K2088" s="957"/>
      <c r="L2088" s="957"/>
      <c r="M2088" s="957"/>
      <c r="N2088" s="957"/>
      <c r="O2088" s="957"/>
      <c r="P2088" s="957"/>
      <c r="Q2088" s="957"/>
      <c r="R2088" s="957"/>
      <c r="S2088" s="957"/>
      <c r="T2088" s="957"/>
    </row>
    <row r="2089" spans="2:20" x14ac:dyDescent="0.35">
      <c r="B2089" s="957"/>
      <c r="C2089" s="957"/>
      <c r="D2089" s="957"/>
      <c r="E2089" s="957"/>
      <c r="F2089" s="957"/>
      <c r="G2089" s="957"/>
      <c r="H2089" s="957"/>
      <c r="I2089" s="957"/>
      <c r="J2089" s="957"/>
      <c r="K2089" s="957"/>
      <c r="L2089" s="957"/>
      <c r="M2089" s="957"/>
      <c r="N2089" s="957"/>
      <c r="O2089" s="957"/>
      <c r="P2089" s="957"/>
      <c r="Q2089" s="957"/>
      <c r="R2089" s="957"/>
      <c r="S2089" s="957"/>
      <c r="T2089" s="957"/>
    </row>
    <row r="2090" spans="2:20" x14ac:dyDescent="0.35">
      <c r="B2090" s="957"/>
      <c r="C2090" s="957"/>
      <c r="D2090" s="957"/>
      <c r="E2090" s="957"/>
      <c r="F2090" s="957"/>
      <c r="G2090" s="957"/>
      <c r="H2090" s="957"/>
      <c r="I2090" s="957"/>
      <c r="J2090" s="957"/>
      <c r="K2090" s="957"/>
      <c r="L2090" s="957"/>
      <c r="M2090" s="957"/>
      <c r="N2090" s="957"/>
      <c r="O2090" s="957"/>
      <c r="P2090" s="957"/>
      <c r="Q2090" s="957"/>
      <c r="R2090" s="957"/>
      <c r="S2090" s="957"/>
      <c r="T2090" s="957"/>
    </row>
    <row r="2091" spans="2:20" x14ac:dyDescent="0.35">
      <c r="B2091" s="957"/>
      <c r="C2091" s="957"/>
      <c r="D2091" s="957"/>
      <c r="E2091" s="957"/>
      <c r="F2091" s="957"/>
      <c r="G2091" s="957"/>
      <c r="H2091" s="957"/>
      <c r="I2091" s="957"/>
      <c r="J2091" s="957"/>
      <c r="K2091" s="957"/>
      <c r="L2091" s="957"/>
      <c r="M2091" s="957"/>
      <c r="N2091" s="957"/>
      <c r="O2091" s="957"/>
      <c r="P2091" s="957"/>
      <c r="Q2091" s="957"/>
      <c r="R2091" s="957"/>
      <c r="S2091" s="957"/>
      <c r="T2091" s="957"/>
    </row>
    <row r="2092" spans="2:20" x14ac:dyDescent="0.35">
      <c r="B2092" s="957"/>
      <c r="C2092" s="957"/>
      <c r="D2092" s="957"/>
      <c r="E2092" s="957"/>
      <c r="F2092" s="957"/>
      <c r="G2092" s="957"/>
      <c r="H2092" s="957"/>
      <c r="I2092" s="957"/>
      <c r="J2092" s="957"/>
      <c r="K2092" s="957"/>
      <c r="L2092" s="957"/>
      <c r="M2092" s="957"/>
      <c r="N2092" s="957"/>
      <c r="O2092" s="957"/>
      <c r="P2092" s="957"/>
      <c r="Q2092" s="957"/>
      <c r="R2092" s="957"/>
      <c r="S2092" s="957"/>
      <c r="T2092" s="957"/>
    </row>
    <row r="2093" spans="2:20" x14ac:dyDescent="0.35">
      <c r="B2093" s="957"/>
      <c r="C2093" s="957"/>
      <c r="D2093" s="957"/>
      <c r="E2093" s="957"/>
      <c r="F2093" s="957"/>
      <c r="G2093" s="957"/>
      <c r="H2093" s="957"/>
      <c r="I2093" s="957"/>
      <c r="J2093" s="957"/>
      <c r="K2093" s="957"/>
      <c r="L2093" s="957"/>
      <c r="M2093" s="957"/>
      <c r="N2093" s="957"/>
      <c r="O2093" s="957"/>
      <c r="P2093" s="957"/>
      <c r="Q2093" s="957"/>
      <c r="R2093" s="957"/>
      <c r="S2093" s="957"/>
      <c r="T2093" s="957"/>
    </row>
    <row r="2094" spans="2:20" x14ac:dyDescent="0.35">
      <c r="B2094" s="957"/>
      <c r="C2094" s="957"/>
      <c r="D2094" s="957"/>
      <c r="E2094" s="957"/>
      <c r="F2094" s="957"/>
      <c r="G2094" s="957"/>
      <c r="H2094" s="957"/>
      <c r="I2094" s="957"/>
      <c r="J2094" s="957"/>
      <c r="K2094" s="957"/>
      <c r="L2094" s="957"/>
      <c r="M2094" s="957"/>
      <c r="N2094" s="957"/>
      <c r="O2094" s="957"/>
      <c r="P2094" s="957"/>
      <c r="Q2094" s="957"/>
      <c r="R2094" s="957"/>
      <c r="S2094" s="957"/>
      <c r="T2094" s="957"/>
    </row>
    <row r="2095" spans="2:20" x14ac:dyDescent="0.35">
      <c r="B2095" s="957"/>
      <c r="C2095" s="957"/>
      <c r="D2095" s="957"/>
      <c r="E2095" s="957"/>
      <c r="F2095" s="957"/>
      <c r="G2095" s="957"/>
      <c r="H2095" s="957"/>
      <c r="I2095" s="957"/>
      <c r="J2095" s="957"/>
      <c r="K2095" s="957"/>
      <c r="L2095" s="957"/>
      <c r="M2095" s="957"/>
      <c r="N2095" s="957"/>
      <c r="O2095" s="957"/>
      <c r="P2095" s="957"/>
      <c r="Q2095" s="957"/>
      <c r="R2095" s="957"/>
      <c r="S2095" s="957"/>
      <c r="T2095" s="957"/>
    </row>
    <row r="2096" spans="2:20" x14ac:dyDescent="0.35">
      <c r="B2096" s="957"/>
      <c r="C2096" s="957"/>
      <c r="D2096" s="957"/>
      <c r="E2096" s="957"/>
      <c r="F2096" s="957"/>
      <c r="G2096" s="957"/>
      <c r="H2096" s="957"/>
      <c r="I2096" s="957"/>
      <c r="J2096" s="957"/>
      <c r="K2096" s="957"/>
      <c r="L2096" s="957"/>
      <c r="M2096" s="957"/>
      <c r="N2096" s="957"/>
      <c r="O2096" s="957"/>
      <c r="P2096" s="957"/>
      <c r="Q2096" s="957"/>
      <c r="R2096" s="957"/>
      <c r="S2096" s="957"/>
      <c r="T2096" s="957"/>
    </row>
    <row r="2097" spans="2:20" x14ac:dyDescent="0.35">
      <c r="B2097" s="957"/>
      <c r="C2097" s="957"/>
      <c r="D2097" s="957"/>
      <c r="E2097" s="957"/>
      <c r="F2097" s="957"/>
      <c r="G2097" s="957"/>
      <c r="H2097" s="957"/>
      <c r="I2097" s="957"/>
      <c r="J2097" s="957"/>
      <c r="K2097" s="957"/>
      <c r="L2097" s="957"/>
      <c r="M2097" s="957"/>
      <c r="N2097" s="957"/>
      <c r="O2097" s="957"/>
      <c r="P2097" s="957"/>
      <c r="Q2097" s="957"/>
      <c r="R2097" s="957"/>
      <c r="S2097" s="957"/>
      <c r="T2097" s="957"/>
    </row>
    <row r="2098" spans="2:20" x14ac:dyDescent="0.35">
      <c r="B2098" s="957"/>
      <c r="C2098" s="957"/>
      <c r="D2098" s="957"/>
      <c r="E2098" s="957"/>
      <c r="F2098" s="957"/>
      <c r="G2098" s="957"/>
      <c r="H2098" s="957"/>
      <c r="I2098" s="957"/>
      <c r="J2098" s="957"/>
      <c r="K2098" s="957"/>
      <c r="L2098" s="957"/>
      <c r="M2098" s="957"/>
      <c r="N2098" s="957"/>
      <c r="O2098" s="957"/>
      <c r="P2098" s="957"/>
      <c r="Q2098" s="957"/>
      <c r="R2098" s="957"/>
      <c r="S2098" s="957"/>
      <c r="T2098" s="957"/>
    </row>
    <row r="2099" spans="2:20" x14ac:dyDescent="0.35">
      <c r="B2099" s="957"/>
      <c r="C2099" s="957"/>
      <c r="D2099" s="957"/>
      <c r="E2099" s="957"/>
      <c r="F2099" s="957"/>
      <c r="G2099" s="957"/>
      <c r="H2099" s="957"/>
      <c r="I2099" s="957"/>
      <c r="J2099" s="957"/>
      <c r="K2099" s="957"/>
      <c r="L2099" s="957"/>
      <c r="M2099" s="957"/>
      <c r="N2099" s="957"/>
      <c r="O2099" s="957"/>
      <c r="P2099" s="957"/>
      <c r="Q2099" s="957"/>
      <c r="R2099" s="957"/>
      <c r="S2099" s="957"/>
      <c r="T2099" s="957"/>
    </row>
    <row r="2100" spans="2:20" x14ac:dyDescent="0.35">
      <c r="B2100" s="957"/>
      <c r="C2100" s="957"/>
      <c r="D2100" s="957"/>
      <c r="E2100" s="957"/>
      <c r="F2100" s="957"/>
      <c r="G2100" s="957"/>
      <c r="H2100" s="957"/>
      <c r="I2100" s="957"/>
      <c r="J2100" s="957"/>
      <c r="K2100" s="957"/>
      <c r="L2100" s="957"/>
      <c r="M2100" s="957"/>
      <c r="N2100" s="957"/>
      <c r="O2100" s="957"/>
      <c r="P2100" s="957"/>
      <c r="Q2100" s="957"/>
      <c r="R2100" s="957"/>
      <c r="S2100" s="957"/>
      <c r="T2100" s="957"/>
    </row>
    <row r="2101" spans="2:20" x14ac:dyDescent="0.35">
      <c r="B2101" s="957"/>
      <c r="C2101" s="957"/>
      <c r="D2101" s="957"/>
      <c r="E2101" s="957"/>
      <c r="F2101" s="957"/>
      <c r="G2101" s="957"/>
      <c r="H2101" s="957"/>
      <c r="I2101" s="957"/>
      <c r="J2101" s="957"/>
      <c r="K2101" s="957"/>
      <c r="L2101" s="957"/>
      <c r="M2101" s="957"/>
      <c r="N2101" s="957"/>
      <c r="O2101" s="957"/>
      <c r="P2101" s="957"/>
      <c r="Q2101" s="957"/>
      <c r="R2101" s="957"/>
      <c r="S2101" s="957"/>
      <c r="T2101" s="957"/>
    </row>
    <row r="2102" spans="2:20" x14ac:dyDescent="0.35">
      <c r="B2102" s="957"/>
      <c r="C2102" s="957"/>
      <c r="D2102" s="957"/>
      <c r="E2102" s="957"/>
      <c r="F2102" s="957"/>
      <c r="G2102" s="957"/>
      <c r="H2102" s="957"/>
      <c r="I2102" s="957"/>
      <c r="J2102" s="957"/>
      <c r="K2102" s="957"/>
      <c r="L2102" s="957"/>
      <c r="M2102" s="957"/>
      <c r="N2102" s="957"/>
      <c r="O2102" s="957"/>
      <c r="P2102" s="957"/>
      <c r="Q2102" s="957"/>
      <c r="R2102" s="957"/>
      <c r="S2102" s="957"/>
      <c r="T2102" s="957"/>
    </row>
    <row r="2103" spans="2:20" x14ac:dyDescent="0.35">
      <c r="B2103" s="957"/>
      <c r="C2103" s="957"/>
      <c r="D2103" s="957"/>
      <c r="E2103" s="957"/>
      <c r="F2103" s="957"/>
      <c r="G2103" s="957"/>
      <c r="H2103" s="957"/>
      <c r="I2103" s="957"/>
      <c r="J2103" s="957"/>
      <c r="K2103" s="957"/>
      <c r="L2103" s="957"/>
      <c r="M2103" s="957"/>
      <c r="N2103" s="957"/>
      <c r="O2103" s="957"/>
      <c r="P2103" s="957"/>
      <c r="Q2103" s="957"/>
      <c r="R2103" s="957"/>
      <c r="S2103" s="957"/>
      <c r="T2103" s="957"/>
    </row>
    <row r="2104" spans="2:20" x14ac:dyDescent="0.35">
      <c r="B2104" s="957"/>
      <c r="C2104" s="957"/>
      <c r="D2104" s="957"/>
      <c r="E2104" s="957"/>
      <c r="F2104" s="957"/>
      <c r="G2104" s="957"/>
      <c r="H2104" s="957"/>
      <c r="I2104" s="957"/>
      <c r="J2104" s="957"/>
      <c r="K2104" s="957"/>
      <c r="L2104" s="957"/>
      <c r="M2104" s="957"/>
      <c r="N2104" s="957"/>
      <c r="O2104" s="957"/>
      <c r="P2104" s="957"/>
      <c r="Q2104" s="957"/>
      <c r="R2104" s="957"/>
      <c r="S2104" s="957"/>
      <c r="T2104" s="957"/>
    </row>
    <row r="2105" spans="2:20" x14ac:dyDescent="0.35">
      <c r="B2105" s="957"/>
      <c r="C2105" s="957"/>
      <c r="D2105" s="957"/>
      <c r="E2105" s="957"/>
      <c r="F2105" s="957"/>
      <c r="G2105" s="957"/>
      <c r="H2105" s="957"/>
      <c r="I2105" s="957"/>
      <c r="J2105" s="957"/>
      <c r="K2105" s="957"/>
      <c r="L2105" s="957"/>
      <c r="M2105" s="957"/>
      <c r="N2105" s="957"/>
      <c r="O2105" s="957"/>
      <c r="P2105" s="957"/>
      <c r="Q2105" s="957"/>
      <c r="R2105" s="957"/>
      <c r="S2105" s="957"/>
      <c r="T2105" s="957"/>
    </row>
    <row r="2106" spans="2:20" x14ac:dyDescent="0.35">
      <c r="B2106" s="957"/>
      <c r="C2106" s="957"/>
      <c r="D2106" s="957"/>
      <c r="E2106" s="957"/>
      <c r="F2106" s="957"/>
      <c r="G2106" s="957"/>
      <c r="H2106" s="957"/>
      <c r="I2106" s="957"/>
      <c r="J2106" s="957"/>
      <c r="K2106" s="957"/>
      <c r="L2106" s="957"/>
      <c r="M2106" s="957"/>
      <c r="N2106" s="957"/>
      <c r="O2106" s="957"/>
      <c r="P2106" s="957"/>
      <c r="Q2106" s="957"/>
      <c r="R2106" s="957"/>
      <c r="S2106" s="957"/>
      <c r="T2106" s="957"/>
    </row>
    <row r="2107" spans="2:20" x14ac:dyDescent="0.35">
      <c r="B2107" s="957"/>
      <c r="C2107" s="957"/>
      <c r="D2107" s="957"/>
      <c r="E2107" s="957"/>
      <c r="F2107" s="957"/>
      <c r="G2107" s="957"/>
      <c r="H2107" s="957"/>
      <c r="I2107" s="957"/>
      <c r="J2107" s="957"/>
      <c r="K2107" s="957"/>
      <c r="L2107" s="957"/>
      <c r="M2107" s="957"/>
      <c r="N2107" s="957"/>
      <c r="O2107" s="957"/>
      <c r="P2107" s="957"/>
      <c r="Q2107" s="957"/>
      <c r="R2107" s="957"/>
      <c r="S2107" s="957"/>
      <c r="T2107" s="957"/>
    </row>
    <row r="2108" spans="2:20" x14ac:dyDescent="0.35">
      <c r="B2108" s="957"/>
      <c r="C2108" s="957"/>
      <c r="D2108" s="957"/>
      <c r="E2108" s="957"/>
      <c r="F2108" s="957"/>
      <c r="G2108" s="957"/>
      <c r="H2108" s="957"/>
      <c r="I2108" s="957"/>
      <c r="J2108" s="957"/>
      <c r="K2108" s="957"/>
      <c r="L2108" s="957"/>
      <c r="M2108" s="957"/>
      <c r="N2108" s="957"/>
      <c r="O2108" s="957"/>
      <c r="P2108" s="957"/>
      <c r="Q2108" s="957"/>
      <c r="R2108" s="957"/>
      <c r="S2108" s="957"/>
      <c r="T2108" s="957"/>
    </row>
    <row r="2109" spans="2:20" x14ac:dyDescent="0.35">
      <c r="B2109" s="957"/>
      <c r="C2109" s="957"/>
      <c r="D2109" s="957"/>
      <c r="E2109" s="957"/>
      <c r="F2109" s="957"/>
      <c r="G2109" s="957"/>
      <c r="H2109" s="957"/>
      <c r="I2109" s="957"/>
      <c r="J2109" s="957"/>
      <c r="K2109" s="957"/>
      <c r="L2109" s="957"/>
      <c r="M2109" s="957"/>
      <c r="N2109" s="957"/>
      <c r="O2109" s="957"/>
      <c r="P2109" s="957"/>
      <c r="Q2109" s="957"/>
      <c r="R2109" s="957"/>
      <c r="S2109" s="957"/>
      <c r="T2109" s="957"/>
    </row>
    <row r="2110" spans="2:20" x14ac:dyDescent="0.35">
      <c r="B2110" s="957"/>
      <c r="C2110" s="957"/>
      <c r="D2110" s="957"/>
      <c r="E2110" s="957"/>
      <c r="F2110" s="957"/>
      <c r="G2110" s="957"/>
      <c r="H2110" s="957"/>
      <c r="I2110" s="957"/>
      <c r="J2110" s="957"/>
      <c r="K2110" s="957"/>
      <c r="L2110" s="957"/>
      <c r="M2110" s="957"/>
      <c r="N2110" s="957"/>
      <c r="O2110" s="957"/>
      <c r="P2110" s="957"/>
      <c r="Q2110" s="957"/>
      <c r="R2110" s="957"/>
      <c r="S2110" s="957"/>
      <c r="T2110" s="957"/>
    </row>
    <row r="2111" spans="2:20" x14ac:dyDescent="0.35">
      <c r="B2111" s="957"/>
      <c r="C2111" s="957"/>
      <c r="D2111" s="957"/>
      <c r="E2111" s="957"/>
      <c r="F2111" s="957"/>
      <c r="G2111" s="957"/>
      <c r="H2111" s="957"/>
      <c r="I2111" s="957"/>
      <c r="J2111" s="957"/>
      <c r="K2111" s="957"/>
      <c r="L2111" s="957"/>
      <c r="M2111" s="957"/>
      <c r="N2111" s="957"/>
      <c r="O2111" s="957"/>
      <c r="P2111" s="957"/>
      <c r="Q2111" s="957"/>
      <c r="R2111" s="957"/>
      <c r="S2111" s="957"/>
      <c r="T2111" s="957"/>
    </row>
    <row r="2112" spans="2:20" x14ac:dyDescent="0.35">
      <c r="B2112" s="957"/>
      <c r="C2112" s="957"/>
      <c r="D2112" s="957"/>
      <c r="E2112" s="957"/>
      <c r="F2112" s="957"/>
      <c r="G2112" s="957"/>
      <c r="H2112" s="957"/>
      <c r="I2112" s="957"/>
      <c r="J2112" s="957"/>
      <c r="K2112" s="957"/>
      <c r="L2112" s="957"/>
      <c r="M2112" s="957"/>
      <c r="N2112" s="957"/>
      <c r="O2112" s="957"/>
      <c r="P2112" s="957"/>
      <c r="Q2112" s="957"/>
      <c r="R2112" s="957"/>
      <c r="S2112" s="957"/>
      <c r="T2112" s="957"/>
    </row>
    <row r="2113" spans="2:20" x14ac:dyDescent="0.35">
      <c r="B2113" s="957"/>
      <c r="C2113" s="957"/>
      <c r="D2113" s="957"/>
      <c r="E2113" s="957"/>
      <c r="F2113" s="957"/>
      <c r="G2113" s="957"/>
      <c r="H2113" s="957"/>
      <c r="I2113" s="957"/>
      <c r="J2113" s="957"/>
      <c r="K2113" s="957"/>
      <c r="L2113" s="957"/>
      <c r="M2113" s="957"/>
      <c r="N2113" s="957"/>
      <c r="O2113" s="957"/>
      <c r="P2113" s="957"/>
      <c r="Q2113" s="957"/>
      <c r="R2113" s="957"/>
      <c r="S2113" s="957"/>
      <c r="T2113" s="957"/>
    </row>
    <row r="2114" spans="2:20" x14ac:dyDescent="0.35">
      <c r="B2114" s="957"/>
      <c r="C2114" s="957"/>
      <c r="D2114" s="957"/>
      <c r="E2114" s="957"/>
      <c r="F2114" s="957"/>
      <c r="G2114" s="957"/>
      <c r="H2114" s="957"/>
      <c r="I2114" s="957"/>
      <c r="J2114" s="957"/>
      <c r="K2114" s="957"/>
      <c r="L2114" s="957"/>
      <c r="M2114" s="957"/>
      <c r="N2114" s="957"/>
      <c r="O2114" s="957"/>
      <c r="P2114" s="957"/>
      <c r="Q2114" s="957"/>
      <c r="R2114" s="957"/>
      <c r="S2114" s="957"/>
      <c r="T2114" s="957"/>
    </row>
    <row r="2115" spans="2:20" x14ac:dyDescent="0.35">
      <c r="B2115" s="957"/>
      <c r="C2115" s="957"/>
      <c r="D2115" s="957"/>
      <c r="E2115" s="957"/>
      <c r="F2115" s="957"/>
      <c r="G2115" s="957"/>
      <c r="H2115" s="957"/>
      <c r="I2115" s="957"/>
      <c r="J2115" s="957"/>
      <c r="K2115" s="957"/>
      <c r="L2115" s="957"/>
      <c r="M2115" s="957"/>
      <c r="N2115" s="957"/>
      <c r="O2115" s="957"/>
      <c r="P2115" s="957"/>
      <c r="Q2115" s="957"/>
      <c r="R2115" s="957"/>
      <c r="S2115" s="957"/>
      <c r="T2115" s="957"/>
    </row>
    <row r="2116" spans="2:20" x14ac:dyDescent="0.35">
      <c r="B2116" s="957"/>
      <c r="C2116" s="957"/>
      <c r="D2116" s="957"/>
      <c r="E2116" s="957"/>
      <c r="F2116" s="957"/>
      <c r="G2116" s="957"/>
      <c r="H2116" s="957"/>
      <c r="I2116" s="957"/>
      <c r="J2116" s="957"/>
      <c r="K2116" s="957"/>
      <c r="L2116" s="957"/>
      <c r="M2116" s="957"/>
      <c r="N2116" s="957"/>
      <c r="O2116" s="957"/>
      <c r="P2116" s="957"/>
      <c r="Q2116" s="957"/>
      <c r="R2116" s="957"/>
      <c r="S2116" s="957"/>
      <c r="T2116" s="957"/>
    </row>
    <row r="2117" spans="2:20" x14ac:dyDescent="0.35">
      <c r="B2117" s="957"/>
      <c r="C2117" s="957"/>
      <c r="D2117" s="957"/>
      <c r="E2117" s="957"/>
      <c r="F2117" s="957"/>
      <c r="G2117" s="957"/>
      <c r="H2117" s="957"/>
      <c r="I2117" s="957"/>
      <c r="J2117" s="957"/>
      <c r="K2117" s="957"/>
      <c r="L2117" s="957"/>
      <c r="M2117" s="957"/>
      <c r="N2117" s="957"/>
      <c r="O2117" s="957"/>
      <c r="P2117" s="957"/>
      <c r="Q2117" s="957"/>
      <c r="R2117" s="957"/>
      <c r="S2117" s="957"/>
      <c r="T2117" s="957"/>
    </row>
    <row r="2118" spans="2:20" x14ac:dyDescent="0.35">
      <c r="B2118" s="957"/>
      <c r="C2118" s="957"/>
      <c r="D2118" s="957"/>
      <c r="E2118" s="957"/>
      <c r="F2118" s="957"/>
      <c r="G2118" s="957"/>
      <c r="H2118" s="957"/>
      <c r="I2118" s="957"/>
      <c r="J2118" s="957"/>
      <c r="K2118" s="957"/>
      <c r="L2118" s="957"/>
      <c r="M2118" s="957"/>
      <c r="N2118" s="957"/>
      <c r="O2118" s="957"/>
      <c r="P2118" s="957"/>
      <c r="Q2118" s="957"/>
      <c r="R2118" s="957"/>
      <c r="S2118" s="957"/>
      <c r="T2118" s="957"/>
    </row>
    <row r="2119" spans="2:20" x14ac:dyDescent="0.35">
      <c r="B2119" s="957"/>
      <c r="C2119" s="957"/>
      <c r="D2119" s="957"/>
      <c r="E2119" s="957"/>
      <c r="F2119" s="957"/>
      <c r="G2119" s="957"/>
      <c r="H2119" s="957"/>
      <c r="I2119" s="957"/>
      <c r="J2119" s="957"/>
      <c r="K2119" s="957"/>
      <c r="L2119" s="957"/>
      <c r="M2119" s="957"/>
      <c r="N2119" s="957"/>
      <c r="O2119" s="957"/>
      <c r="P2119" s="957"/>
      <c r="Q2119" s="957"/>
      <c r="R2119" s="957"/>
      <c r="S2119" s="957"/>
      <c r="T2119" s="957"/>
    </row>
    <row r="2120" spans="2:20" x14ac:dyDescent="0.35">
      <c r="B2120" s="957"/>
      <c r="C2120" s="957"/>
      <c r="D2120" s="957"/>
      <c r="E2120" s="957"/>
      <c r="F2120" s="957"/>
      <c r="G2120" s="957"/>
      <c r="H2120" s="957"/>
      <c r="I2120" s="957"/>
      <c r="J2120" s="957"/>
      <c r="K2120" s="957"/>
      <c r="L2120" s="957"/>
      <c r="M2120" s="957"/>
      <c r="N2120" s="957"/>
      <c r="O2120" s="957"/>
      <c r="P2120" s="957"/>
      <c r="Q2120" s="957"/>
      <c r="R2120" s="957"/>
      <c r="S2120" s="957"/>
      <c r="T2120" s="957"/>
    </row>
    <row r="2121" spans="2:20" x14ac:dyDescent="0.35">
      <c r="B2121" s="957"/>
      <c r="C2121" s="957"/>
      <c r="D2121" s="957"/>
      <c r="E2121" s="957"/>
      <c r="F2121" s="957"/>
      <c r="G2121" s="957"/>
      <c r="H2121" s="957"/>
      <c r="I2121" s="957"/>
      <c r="J2121" s="957"/>
      <c r="K2121" s="957"/>
      <c r="L2121" s="957"/>
      <c r="M2121" s="957"/>
      <c r="N2121" s="957"/>
      <c r="O2121" s="957"/>
      <c r="P2121" s="957"/>
      <c r="Q2121" s="957"/>
      <c r="R2121" s="957"/>
      <c r="S2121" s="957"/>
      <c r="T2121" s="957"/>
    </row>
    <row r="2122" spans="2:20" x14ac:dyDescent="0.35">
      <c r="B2122" s="957"/>
      <c r="C2122" s="957"/>
      <c r="D2122" s="957"/>
      <c r="E2122" s="957"/>
      <c r="F2122" s="957"/>
      <c r="G2122" s="957"/>
      <c r="H2122" s="957"/>
      <c r="I2122" s="957"/>
      <c r="J2122" s="957"/>
      <c r="K2122" s="957"/>
      <c r="L2122" s="957"/>
      <c r="M2122" s="957"/>
      <c r="N2122" s="957"/>
      <c r="O2122" s="957"/>
      <c r="P2122" s="957"/>
      <c r="Q2122" s="957"/>
      <c r="R2122" s="957"/>
      <c r="S2122" s="957"/>
      <c r="T2122" s="957"/>
    </row>
    <row r="2123" spans="2:20" x14ac:dyDescent="0.35">
      <c r="B2123" s="957"/>
      <c r="C2123" s="957"/>
      <c r="D2123" s="957"/>
      <c r="E2123" s="957"/>
      <c r="F2123" s="957"/>
      <c r="G2123" s="957"/>
      <c r="H2123" s="957"/>
      <c r="I2123" s="957"/>
      <c r="J2123" s="957"/>
      <c r="K2123" s="957"/>
      <c r="L2123" s="957"/>
      <c r="M2123" s="957"/>
      <c r="N2123" s="957"/>
      <c r="O2123" s="957"/>
      <c r="P2123" s="957"/>
      <c r="Q2123" s="957"/>
      <c r="R2123" s="957"/>
      <c r="S2123" s="957"/>
      <c r="T2123" s="957"/>
    </row>
    <row r="2124" spans="2:20" x14ac:dyDescent="0.35">
      <c r="B2124" s="957"/>
      <c r="C2124" s="957"/>
      <c r="D2124" s="957"/>
      <c r="E2124" s="957"/>
      <c r="F2124" s="957"/>
      <c r="G2124" s="957"/>
      <c r="H2124" s="957"/>
      <c r="I2124" s="957"/>
      <c r="J2124" s="957"/>
      <c r="K2124" s="957"/>
      <c r="L2124" s="957"/>
      <c r="M2124" s="957"/>
      <c r="N2124" s="957"/>
      <c r="O2124" s="957"/>
      <c r="P2124" s="957"/>
      <c r="Q2124" s="957"/>
      <c r="R2124" s="957"/>
      <c r="S2124" s="957"/>
      <c r="T2124" s="957"/>
    </row>
    <row r="2125" spans="2:20" x14ac:dyDescent="0.35">
      <c r="B2125" s="957"/>
      <c r="C2125" s="957"/>
      <c r="D2125" s="957"/>
      <c r="E2125" s="957"/>
      <c r="F2125" s="957"/>
      <c r="G2125" s="957"/>
      <c r="H2125" s="957"/>
      <c r="I2125" s="957"/>
      <c r="J2125" s="957"/>
      <c r="K2125" s="957"/>
      <c r="L2125" s="957"/>
      <c r="M2125" s="957"/>
      <c r="N2125" s="957"/>
      <c r="O2125" s="957"/>
      <c r="P2125" s="957"/>
      <c r="Q2125" s="957"/>
      <c r="R2125" s="957"/>
      <c r="S2125" s="957"/>
      <c r="T2125" s="957"/>
    </row>
    <row r="2126" spans="2:20" x14ac:dyDescent="0.35">
      <c r="B2126" s="957"/>
      <c r="C2126" s="957"/>
      <c r="D2126" s="957"/>
      <c r="E2126" s="957"/>
      <c r="F2126" s="957"/>
      <c r="G2126" s="957"/>
      <c r="H2126" s="957"/>
      <c r="I2126" s="957"/>
      <c r="J2126" s="957"/>
      <c r="K2126" s="957"/>
      <c r="L2126" s="957"/>
      <c r="M2126" s="957"/>
      <c r="N2126" s="957"/>
      <c r="O2126" s="957"/>
      <c r="P2126" s="957"/>
      <c r="Q2126" s="957"/>
      <c r="R2126" s="957"/>
      <c r="S2126" s="957"/>
      <c r="T2126" s="957"/>
    </row>
    <row r="2127" spans="2:20" x14ac:dyDescent="0.35">
      <c r="B2127" s="957"/>
      <c r="C2127" s="957"/>
      <c r="D2127" s="957"/>
      <c r="E2127" s="957"/>
      <c r="F2127" s="957"/>
      <c r="G2127" s="957"/>
      <c r="H2127" s="957"/>
      <c r="I2127" s="957"/>
      <c r="J2127" s="957"/>
      <c r="K2127" s="957"/>
      <c r="L2127" s="957"/>
      <c r="M2127" s="957"/>
      <c r="N2127" s="957"/>
      <c r="O2127" s="957"/>
      <c r="P2127" s="957"/>
      <c r="Q2127" s="957"/>
      <c r="R2127" s="957"/>
      <c r="S2127" s="957"/>
      <c r="T2127" s="957"/>
    </row>
    <row r="2128" spans="2:20" x14ac:dyDescent="0.35">
      <c r="B2128" s="957"/>
      <c r="C2128" s="957"/>
      <c r="D2128" s="957"/>
      <c r="E2128" s="957"/>
      <c r="F2128" s="957"/>
      <c r="G2128" s="957"/>
      <c r="H2128" s="957"/>
      <c r="I2128" s="957"/>
      <c r="J2128" s="957"/>
      <c r="K2128" s="957"/>
      <c r="L2128" s="957"/>
      <c r="M2128" s="957"/>
      <c r="N2128" s="957"/>
      <c r="O2128" s="957"/>
      <c r="P2128" s="957"/>
      <c r="Q2128" s="957"/>
      <c r="R2128" s="957"/>
      <c r="S2128" s="957"/>
      <c r="T2128" s="957"/>
    </row>
    <row r="2129" spans="2:20" x14ac:dyDescent="0.35">
      <c r="B2129" s="957"/>
      <c r="C2129" s="957"/>
      <c r="D2129" s="957"/>
      <c r="E2129" s="957"/>
      <c r="F2129" s="957"/>
      <c r="G2129" s="957"/>
      <c r="H2129" s="957"/>
      <c r="I2129" s="957"/>
      <c r="J2129" s="957"/>
      <c r="K2129" s="957"/>
      <c r="L2129" s="957"/>
      <c r="M2129" s="957"/>
      <c r="N2129" s="957"/>
      <c r="O2129" s="957"/>
      <c r="P2129" s="957"/>
      <c r="Q2129" s="957"/>
      <c r="R2129" s="957"/>
      <c r="S2129" s="957"/>
      <c r="T2129" s="957"/>
    </row>
    <row r="2130" spans="2:20" x14ac:dyDescent="0.35">
      <c r="B2130" s="957"/>
      <c r="C2130" s="957"/>
      <c r="D2130" s="957"/>
      <c r="E2130" s="957"/>
      <c r="F2130" s="957"/>
      <c r="G2130" s="957"/>
      <c r="H2130" s="957"/>
      <c r="I2130" s="957"/>
      <c r="J2130" s="957"/>
      <c r="K2130" s="957"/>
      <c r="L2130" s="957"/>
      <c r="M2130" s="957"/>
      <c r="N2130" s="957"/>
      <c r="O2130" s="957"/>
      <c r="P2130" s="957"/>
      <c r="Q2130" s="957"/>
      <c r="R2130" s="957"/>
      <c r="S2130" s="957"/>
      <c r="T2130" s="957"/>
    </row>
    <row r="2131" spans="2:20" x14ac:dyDescent="0.35">
      <c r="B2131" s="957"/>
      <c r="C2131" s="957"/>
      <c r="D2131" s="957"/>
      <c r="E2131" s="957"/>
      <c r="F2131" s="957"/>
      <c r="G2131" s="957"/>
      <c r="H2131" s="957"/>
      <c r="I2131" s="957"/>
      <c r="J2131" s="957"/>
      <c r="K2131" s="957"/>
      <c r="L2131" s="957"/>
      <c r="M2131" s="957"/>
      <c r="N2131" s="957"/>
      <c r="O2131" s="957"/>
      <c r="P2131" s="957"/>
      <c r="Q2131" s="957"/>
      <c r="R2131" s="957"/>
      <c r="S2131" s="957"/>
      <c r="T2131" s="957"/>
    </row>
    <row r="2132" spans="2:20" x14ac:dyDescent="0.35">
      <c r="B2132" s="957"/>
      <c r="C2132" s="957"/>
      <c r="D2132" s="957"/>
      <c r="E2132" s="957"/>
      <c r="F2132" s="957"/>
      <c r="G2132" s="957"/>
      <c r="H2132" s="957"/>
      <c r="I2132" s="957"/>
      <c r="J2132" s="957"/>
      <c r="K2132" s="957"/>
      <c r="L2132" s="957"/>
      <c r="M2132" s="957"/>
      <c r="N2132" s="957"/>
      <c r="O2132" s="957"/>
      <c r="P2132" s="957"/>
      <c r="Q2132" s="957"/>
      <c r="R2132" s="957"/>
      <c r="S2132" s="957"/>
      <c r="T2132" s="957"/>
    </row>
    <row r="2133" spans="2:20" x14ac:dyDescent="0.35">
      <c r="B2133" s="957"/>
      <c r="C2133" s="957"/>
      <c r="D2133" s="957"/>
      <c r="E2133" s="957"/>
      <c r="F2133" s="957"/>
      <c r="G2133" s="957"/>
      <c r="H2133" s="957"/>
      <c r="I2133" s="957"/>
      <c r="J2133" s="957"/>
      <c r="K2133" s="957"/>
      <c r="L2133" s="957"/>
      <c r="M2133" s="957"/>
      <c r="N2133" s="957"/>
      <c r="O2133" s="957"/>
      <c r="P2133" s="957"/>
      <c r="Q2133" s="957"/>
      <c r="R2133" s="957"/>
      <c r="S2133" s="957"/>
      <c r="T2133" s="957"/>
    </row>
    <row r="2134" spans="2:20" x14ac:dyDescent="0.35">
      <c r="B2134" s="957"/>
      <c r="C2134" s="957"/>
      <c r="D2134" s="957"/>
      <c r="E2134" s="957"/>
      <c r="F2134" s="957"/>
      <c r="G2134" s="957"/>
      <c r="H2134" s="957"/>
      <c r="I2134" s="957"/>
      <c r="J2134" s="957"/>
      <c r="K2134" s="957"/>
      <c r="L2134" s="957"/>
      <c r="M2134" s="957"/>
      <c r="N2134" s="957"/>
      <c r="O2134" s="957"/>
      <c r="P2134" s="957"/>
      <c r="Q2134" s="957"/>
      <c r="R2134" s="957"/>
      <c r="S2134" s="957"/>
      <c r="T2134" s="957"/>
    </row>
    <row r="2135" spans="2:20" x14ac:dyDescent="0.35">
      <c r="B2135" s="957"/>
      <c r="C2135" s="957"/>
      <c r="D2135" s="957"/>
      <c r="E2135" s="957"/>
      <c r="F2135" s="957"/>
      <c r="G2135" s="957"/>
      <c r="H2135" s="957"/>
      <c r="I2135" s="957"/>
      <c r="J2135" s="957"/>
      <c r="K2135" s="957"/>
      <c r="L2135" s="957"/>
      <c r="M2135" s="957"/>
      <c r="N2135" s="957"/>
      <c r="O2135" s="957"/>
      <c r="P2135" s="957"/>
      <c r="Q2135" s="957"/>
      <c r="R2135" s="957"/>
      <c r="S2135" s="957"/>
      <c r="T2135" s="957"/>
    </row>
    <row r="2136" spans="2:20" x14ac:dyDescent="0.35">
      <c r="B2136" s="957"/>
      <c r="C2136" s="957"/>
      <c r="D2136" s="957"/>
      <c r="E2136" s="957"/>
      <c r="F2136" s="957"/>
      <c r="G2136" s="957"/>
      <c r="H2136" s="957"/>
      <c r="I2136" s="957"/>
      <c r="J2136" s="957"/>
      <c r="K2136" s="957"/>
      <c r="L2136" s="957"/>
      <c r="M2136" s="957"/>
      <c r="N2136" s="957"/>
      <c r="O2136" s="957"/>
      <c r="P2136" s="957"/>
      <c r="Q2136" s="957"/>
      <c r="R2136" s="957"/>
      <c r="S2136" s="957"/>
      <c r="T2136" s="957"/>
    </row>
    <row r="2137" spans="2:20" x14ac:dyDescent="0.35">
      <c r="B2137" s="957"/>
      <c r="C2137" s="957"/>
      <c r="D2137" s="957"/>
      <c r="E2137" s="957"/>
      <c r="F2137" s="957"/>
      <c r="G2137" s="957"/>
      <c r="H2137" s="957"/>
      <c r="I2137" s="957"/>
      <c r="J2137" s="957"/>
      <c r="K2137" s="957"/>
      <c r="L2137" s="957"/>
      <c r="M2137" s="957"/>
      <c r="N2137" s="957"/>
      <c r="O2137" s="957"/>
      <c r="P2137" s="957"/>
      <c r="Q2137" s="957"/>
      <c r="R2137" s="957"/>
      <c r="S2137" s="957"/>
      <c r="T2137" s="957"/>
    </row>
    <row r="2138" spans="2:20" x14ac:dyDescent="0.35">
      <c r="B2138" s="957"/>
      <c r="C2138" s="957"/>
      <c r="D2138" s="957"/>
      <c r="E2138" s="957"/>
      <c r="F2138" s="957"/>
      <c r="G2138" s="957"/>
      <c r="H2138" s="957"/>
      <c r="I2138" s="957"/>
      <c r="J2138" s="957"/>
      <c r="K2138" s="957"/>
      <c r="L2138" s="957"/>
      <c r="M2138" s="957"/>
      <c r="N2138" s="957"/>
      <c r="O2138" s="957"/>
      <c r="P2138" s="957"/>
      <c r="Q2138" s="957"/>
      <c r="R2138" s="957"/>
      <c r="S2138" s="957"/>
      <c r="T2138" s="957"/>
    </row>
    <row r="2139" spans="2:20" x14ac:dyDescent="0.35">
      <c r="B2139" s="957"/>
      <c r="C2139" s="957"/>
      <c r="D2139" s="957"/>
      <c r="E2139" s="957"/>
      <c r="F2139" s="957"/>
      <c r="G2139" s="957"/>
      <c r="H2139" s="957"/>
      <c r="I2139" s="957"/>
      <c r="J2139" s="957"/>
      <c r="K2139" s="957"/>
      <c r="L2139" s="957"/>
      <c r="M2139" s="957"/>
      <c r="N2139" s="957"/>
      <c r="O2139" s="957"/>
      <c r="P2139" s="957"/>
      <c r="Q2139" s="957"/>
      <c r="R2139" s="957"/>
      <c r="S2139" s="957"/>
      <c r="T2139" s="957"/>
    </row>
    <row r="2140" spans="2:20" x14ac:dyDescent="0.35">
      <c r="B2140" s="957"/>
      <c r="C2140" s="957"/>
      <c r="D2140" s="957"/>
      <c r="E2140" s="957"/>
      <c r="F2140" s="957"/>
      <c r="G2140" s="957"/>
      <c r="H2140" s="957"/>
      <c r="I2140" s="957"/>
      <c r="J2140" s="957"/>
      <c r="K2140" s="957"/>
      <c r="L2140" s="957"/>
      <c r="M2140" s="957"/>
      <c r="N2140" s="957"/>
      <c r="O2140" s="957"/>
      <c r="P2140" s="957"/>
      <c r="Q2140" s="957"/>
      <c r="R2140" s="957"/>
      <c r="S2140" s="957"/>
      <c r="T2140" s="957"/>
    </row>
    <row r="2141" spans="2:20" x14ac:dyDescent="0.35">
      <c r="B2141" s="957"/>
      <c r="C2141" s="957"/>
      <c r="D2141" s="957"/>
      <c r="E2141" s="957"/>
      <c r="F2141" s="957"/>
      <c r="G2141" s="957"/>
      <c r="H2141" s="957"/>
      <c r="I2141" s="957"/>
      <c r="J2141" s="957"/>
      <c r="K2141" s="957"/>
      <c r="L2141" s="957"/>
      <c r="M2141" s="957"/>
      <c r="N2141" s="957"/>
      <c r="O2141" s="957"/>
      <c r="P2141" s="957"/>
      <c r="Q2141" s="957"/>
      <c r="R2141" s="957"/>
      <c r="S2141" s="957"/>
      <c r="T2141" s="957"/>
    </row>
    <row r="2142" spans="2:20" x14ac:dyDescent="0.35">
      <c r="B2142" s="957"/>
      <c r="C2142" s="957"/>
      <c r="D2142" s="957"/>
      <c r="E2142" s="957"/>
      <c r="F2142" s="957"/>
      <c r="G2142" s="957"/>
      <c r="H2142" s="957"/>
      <c r="I2142" s="957"/>
      <c r="J2142" s="957"/>
      <c r="K2142" s="957"/>
      <c r="L2142" s="957"/>
      <c r="M2142" s="957"/>
      <c r="N2142" s="957"/>
      <c r="O2142" s="957"/>
      <c r="P2142" s="957"/>
      <c r="Q2142" s="957"/>
      <c r="R2142" s="957"/>
      <c r="S2142" s="957"/>
      <c r="T2142" s="957"/>
    </row>
    <row r="2143" spans="2:20" x14ac:dyDescent="0.35">
      <c r="B2143" s="957"/>
      <c r="C2143" s="957"/>
      <c r="D2143" s="957"/>
      <c r="E2143" s="957"/>
      <c r="F2143" s="957"/>
      <c r="G2143" s="957"/>
      <c r="H2143" s="957"/>
      <c r="I2143" s="957"/>
      <c r="J2143" s="957"/>
      <c r="K2143" s="957"/>
      <c r="L2143" s="957"/>
      <c r="M2143" s="957"/>
      <c r="N2143" s="957"/>
      <c r="O2143" s="957"/>
      <c r="P2143" s="957"/>
      <c r="Q2143" s="957"/>
      <c r="R2143" s="957"/>
      <c r="S2143" s="957"/>
      <c r="T2143" s="957"/>
    </row>
    <row r="2144" spans="2:20" x14ac:dyDescent="0.35">
      <c r="B2144" s="957"/>
      <c r="C2144" s="957"/>
      <c r="D2144" s="957"/>
      <c r="E2144" s="957"/>
      <c r="F2144" s="957"/>
      <c r="G2144" s="957"/>
      <c r="H2144" s="957"/>
      <c r="I2144" s="957"/>
      <c r="J2144" s="957"/>
      <c r="K2144" s="957"/>
      <c r="L2144" s="957"/>
      <c r="M2144" s="957"/>
      <c r="N2144" s="957"/>
      <c r="O2144" s="957"/>
      <c r="P2144" s="957"/>
      <c r="Q2144" s="957"/>
      <c r="R2144" s="957"/>
      <c r="S2144" s="957"/>
      <c r="T2144" s="957"/>
    </row>
    <row r="2145" spans="2:20" x14ac:dyDescent="0.35">
      <c r="B2145" s="957"/>
      <c r="C2145" s="957"/>
      <c r="D2145" s="957"/>
      <c r="E2145" s="957"/>
      <c r="F2145" s="957"/>
      <c r="G2145" s="957"/>
      <c r="H2145" s="957"/>
      <c r="I2145" s="957"/>
      <c r="J2145" s="957"/>
      <c r="K2145" s="957"/>
      <c r="L2145" s="957"/>
      <c r="M2145" s="957"/>
      <c r="N2145" s="957"/>
      <c r="O2145" s="957"/>
      <c r="P2145" s="957"/>
      <c r="Q2145" s="957"/>
      <c r="R2145" s="957"/>
      <c r="S2145" s="957"/>
      <c r="T2145" s="957"/>
    </row>
    <row r="2146" spans="2:20" x14ac:dyDescent="0.35">
      <c r="B2146" s="957"/>
      <c r="C2146" s="957"/>
      <c r="D2146" s="957"/>
      <c r="E2146" s="957"/>
      <c r="F2146" s="957"/>
      <c r="G2146" s="957"/>
      <c r="H2146" s="957"/>
      <c r="I2146" s="957"/>
      <c r="J2146" s="957"/>
      <c r="K2146" s="957"/>
      <c r="L2146" s="957"/>
      <c r="M2146" s="957"/>
      <c r="N2146" s="957"/>
      <c r="O2146" s="957"/>
      <c r="P2146" s="957"/>
      <c r="Q2146" s="957"/>
      <c r="R2146" s="957"/>
      <c r="S2146" s="957"/>
      <c r="T2146" s="957"/>
    </row>
    <row r="2147" spans="2:20" x14ac:dyDescent="0.35">
      <c r="B2147" s="957"/>
      <c r="C2147" s="957"/>
      <c r="D2147" s="957"/>
      <c r="E2147" s="957"/>
      <c r="F2147" s="957"/>
      <c r="G2147" s="957"/>
      <c r="H2147" s="957"/>
      <c r="I2147" s="957"/>
      <c r="J2147" s="957"/>
      <c r="K2147" s="957"/>
      <c r="L2147" s="957"/>
      <c r="M2147" s="957"/>
      <c r="N2147" s="957"/>
      <c r="O2147" s="957"/>
      <c r="P2147" s="957"/>
      <c r="Q2147" s="957"/>
      <c r="R2147" s="957"/>
      <c r="S2147" s="957"/>
      <c r="T2147" s="957"/>
    </row>
    <row r="2148" spans="2:20" x14ac:dyDescent="0.35">
      <c r="B2148" s="957"/>
      <c r="C2148" s="957"/>
      <c r="D2148" s="957"/>
      <c r="E2148" s="957"/>
      <c r="F2148" s="957"/>
      <c r="G2148" s="957"/>
      <c r="H2148" s="957"/>
      <c r="I2148" s="957"/>
      <c r="J2148" s="957"/>
      <c r="K2148" s="957"/>
      <c r="L2148" s="957"/>
      <c r="M2148" s="957"/>
      <c r="N2148" s="957"/>
      <c r="O2148" s="957"/>
      <c r="P2148" s="957"/>
      <c r="Q2148" s="957"/>
      <c r="R2148" s="957"/>
      <c r="S2148" s="957"/>
      <c r="T2148" s="957"/>
    </row>
    <row r="2149" spans="2:20" x14ac:dyDescent="0.35">
      <c r="B2149" s="957"/>
      <c r="C2149" s="957"/>
      <c r="D2149" s="957"/>
      <c r="E2149" s="957"/>
      <c r="F2149" s="957"/>
      <c r="G2149" s="957"/>
      <c r="H2149" s="957"/>
      <c r="I2149" s="957"/>
      <c r="J2149" s="957"/>
      <c r="K2149" s="957"/>
      <c r="L2149" s="957"/>
      <c r="M2149" s="957"/>
      <c r="N2149" s="957"/>
      <c r="O2149" s="957"/>
      <c r="P2149" s="957"/>
      <c r="Q2149" s="957"/>
      <c r="R2149" s="957"/>
      <c r="S2149" s="957"/>
      <c r="T2149" s="957"/>
    </row>
    <row r="2150" spans="2:20" x14ac:dyDescent="0.35">
      <c r="B2150" s="957"/>
      <c r="C2150" s="957"/>
      <c r="D2150" s="957"/>
      <c r="E2150" s="957"/>
      <c r="F2150" s="957"/>
      <c r="G2150" s="957"/>
      <c r="H2150" s="957"/>
      <c r="I2150" s="957"/>
      <c r="J2150" s="957"/>
      <c r="K2150" s="957"/>
      <c r="L2150" s="957"/>
      <c r="M2150" s="957"/>
      <c r="N2150" s="957"/>
      <c r="O2150" s="957"/>
      <c r="P2150" s="957"/>
      <c r="Q2150" s="957"/>
      <c r="R2150" s="957"/>
      <c r="S2150" s="957"/>
      <c r="T2150" s="957"/>
    </row>
    <row r="2151" spans="2:20" x14ac:dyDescent="0.35">
      <c r="B2151" s="957"/>
      <c r="C2151" s="957"/>
      <c r="D2151" s="957"/>
      <c r="E2151" s="957"/>
      <c r="F2151" s="957"/>
      <c r="G2151" s="957"/>
      <c r="H2151" s="957"/>
      <c r="I2151" s="957"/>
      <c r="J2151" s="957"/>
      <c r="K2151" s="957"/>
      <c r="L2151" s="957"/>
      <c r="M2151" s="957"/>
      <c r="N2151" s="957"/>
      <c r="O2151" s="957"/>
      <c r="P2151" s="957"/>
      <c r="Q2151" s="957"/>
      <c r="R2151" s="957"/>
      <c r="S2151" s="957"/>
      <c r="T2151" s="957"/>
    </row>
    <row r="2152" spans="2:20" x14ac:dyDescent="0.35">
      <c r="B2152" s="957"/>
      <c r="C2152" s="957"/>
      <c r="D2152" s="957"/>
      <c r="E2152" s="957"/>
      <c r="F2152" s="957"/>
      <c r="G2152" s="957"/>
      <c r="H2152" s="957"/>
      <c r="I2152" s="957"/>
      <c r="J2152" s="957"/>
      <c r="K2152" s="957"/>
      <c r="L2152" s="957"/>
      <c r="M2152" s="957"/>
      <c r="N2152" s="957"/>
      <c r="O2152" s="957"/>
      <c r="P2152" s="957"/>
      <c r="Q2152" s="957"/>
      <c r="R2152" s="957"/>
      <c r="S2152" s="957"/>
      <c r="T2152" s="957"/>
    </row>
    <row r="2153" spans="2:20" x14ac:dyDescent="0.35">
      <c r="B2153" s="957"/>
      <c r="C2153" s="957"/>
      <c r="D2153" s="957"/>
      <c r="E2153" s="957"/>
      <c r="F2153" s="957"/>
      <c r="G2153" s="957"/>
      <c r="H2153" s="957"/>
      <c r="I2153" s="957"/>
      <c r="J2153" s="957"/>
      <c r="K2153" s="957"/>
      <c r="L2153" s="957"/>
      <c r="M2153" s="957"/>
      <c r="N2153" s="957"/>
      <c r="O2153" s="957"/>
      <c r="P2153" s="957"/>
      <c r="Q2153" s="957"/>
      <c r="R2153" s="957"/>
      <c r="S2153" s="957"/>
      <c r="T2153" s="957"/>
    </row>
    <row r="2154" spans="2:20" x14ac:dyDescent="0.35">
      <c r="B2154" s="957"/>
      <c r="C2154" s="957"/>
      <c r="D2154" s="957"/>
      <c r="E2154" s="957"/>
      <c r="F2154" s="957"/>
      <c r="G2154" s="957"/>
      <c r="H2154" s="957"/>
      <c r="I2154" s="957"/>
      <c r="J2154" s="957"/>
      <c r="K2154" s="957"/>
      <c r="L2154" s="957"/>
      <c r="M2154" s="957"/>
      <c r="N2154" s="957"/>
      <c r="O2154" s="957"/>
      <c r="P2154" s="957"/>
      <c r="Q2154" s="957"/>
      <c r="R2154" s="957"/>
      <c r="S2154" s="957"/>
      <c r="T2154" s="957"/>
    </row>
    <row r="2155" spans="2:20" x14ac:dyDescent="0.35">
      <c r="B2155" s="957"/>
      <c r="C2155" s="957"/>
      <c r="D2155" s="957"/>
      <c r="E2155" s="957"/>
      <c r="F2155" s="957"/>
      <c r="G2155" s="957"/>
      <c r="H2155" s="957"/>
      <c r="I2155" s="957"/>
      <c r="J2155" s="957"/>
      <c r="K2155" s="957"/>
      <c r="L2155" s="957"/>
      <c r="M2155" s="957"/>
      <c r="N2155" s="957"/>
      <c r="O2155" s="957"/>
      <c r="P2155" s="957"/>
      <c r="Q2155" s="957"/>
      <c r="R2155" s="957"/>
      <c r="S2155" s="957"/>
      <c r="T2155" s="957"/>
    </row>
    <row r="2156" spans="2:20" x14ac:dyDescent="0.35">
      <c r="B2156" s="957"/>
      <c r="C2156" s="957"/>
      <c r="D2156" s="957"/>
      <c r="E2156" s="957"/>
      <c r="F2156" s="957"/>
      <c r="G2156" s="957"/>
      <c r="H2156" s="957"/>
      <c r="I2156" s="957"/>
      <c r="J2156" s="957"/>
      <c r="K2156" s="957"/>
      <c r="L2156" s="957"/>
      <c r="M2156" s="957"/>
      <c r="N2156" s="957"/>
      <c r="O2156" s="957"/>
      <c r="P2156" s="957"/>
      <c r="Q2156" s="957"/>
      <c r="R2156" s="957"/>
      <c r="S2156" s="957"/>
      <c r="T2156" s="957"/>
    </row>
    <row r="2157" spans="2:20" x14ac:dyDescent="0.35">
      <c r="B2157" s="957"/>
      <c r="C2157" s="957"/>
      <c r="D2157" s="957"/>
      <c r="E2157" s="957"/>
      <c r="F2157" s="957"/>
      <c r="G2157" s="957"/>
      <c r="H2157" s="957"/>
      <c r="I2157" s="957"/>
      <c r="J2157" s="957"/>
      <c r="K2157" s="957"/>
      <c r="L2157" s="957"/>
      <c r="M2157" s="957"/>
      <c r="N2157" s="957"/>
      <c r="O2157" s="957"/>
      <c r="P2157" s="957"/>
      <c r="Q2157" s="957"/>
      <c r="R2157" s="957"/>
      <c r="S2157" s="957"/>
      <c r="T2157" s="957"/>
    </row>
    <row r="2158" spans="2:20" x14ac:dyDescent="0.35">
      <c r="B2158" s="957"/>
      <c r="C2158" s="957"/>
      <c r="D2158" s="957"/>
      <c r="E2158" s="957"/>
      <c r="F2158" s="957"/>
      <c r="G2158" s="957"/>
      <c r="H2158" s="957"/>
      <c r="I2158" s="957"/>
      <c r="J2158" s="957"/>
      <c r="K2158" s="957"/>
      <c r="L2158" s="957"/>
      <c r="M2158" s="957"/>
      <c r="N2158" s="957"/>
      <c r="O2158" s="957"/>
      <c r="P2158" s="957"/>
      <c r="Q2158" s="957"/>
      <c r="R2158" s="957"/>
      <c r="S2158" s="957"/>
      <c r="T2158" s="957"/>
    </row>
    <row r="2159" spans="2:20" x14ac:dyDescent="0.35">
      <c r="B2159" s="957"/>
      <c r="C2159" s="957"/>
      <c r="D2159" s="957"/>
      <c r="E2159" s="957"/>
      <c r="F2159" s="957"/>
      <c r="G2159" s="957"/>
      <c r="H2159" s="957"/>
      <c r="I2159" s="957"/>
      <c r="J2159" s="957"/>
      <c r="K2159" s="957"/>
      <c r="L2159" s="957"/>
      <c r="M2159" s="957"/>
      <c r="N2159" s="957"/>
      <c r="O2159" s="957"/>
      <c r="P2159" s="957"/>
      <c r="Q2159" s="957"/>
      <c r="R2159" s="957"/>
      <c r="S2159" s="957"/>
      <c r="T2159" s="957"/>
    </row>
    <row r="2160" spans="2:20" x14ac:dyDescent="0.35">
      <c r="B2160" s="957"/>
      <c r="C2160" s="957"/>
      <c r="D2160" s="957"/>
      <c r="E2160" s="957"/>
      <c r="F2160" s="957"/>
      <c r="G2160" s="957"/>
      <c r="H2160" s="957"/>
      <c r="I2160" s="957"/>
      <c r="J2160" s="957"/>
      <c r="K2160" s="957"/>
      <c r="L2160" s="957"/>
      <c r="M2160" s="957"/>
      <c r="N2160" s="957"/>
      <c r="O2160" s="957"/>
      <c r="P2160" s="957"/>
      <c r="Q2160" s="957"/>
      <c r="R2160" s="957"/>
      <c r="S2160" s="957"/>
      <c r="T2160" s="957"/>
    </row>
    <row r="2161" spans="2:20" x14ac:dyDescent="0.35">
      <c r="B2161" s="957"/>
      <c r="C2161" s="957"/>
      <c r="D2161" s="957"/>
      <c r="E2161" s="957"/>
      <c r="F2161" s="957"/>
      <c r="G2161" s="957"/>
      <c r="H2161" s="957"/>
      <c r="I2161" s="957"/>
      <c r="J2161" s="957"/>
      <c r="K2161" s="957"/>
      <c r="L2161" s="957"/>
      <c r="M2161" s="957"/>
      <c r="N2161" s="957"/>
      <c r="O2161" s="957"/>
      <c r="P2161" s="957"/>
      <c r="Q2161" s="957"/>
      <c r="R2161" s="957"/>
      <c r="S2161" s="957"/>
      <c r="T2161" s="957"/>
    </row>
    <row r="2162" spans="2:20" x14ac:dyDescent="0.35">
      <c r="B2162" s="957"/>
      <c r="C2162" s="957"/>
      <c r="D2162" s="957"/>
      <c r="E2162" s="957"/>
      <c r="F2162" s="957"/>
      <c r="G2162" s="957"/>
      <c r="H2162" s="957"/>
      <c r="I2162" s="957"/>
      <c r="J2162" s="957"/>
      <c r="K2162" s="957"/>
      <c r="L2162" s="957"/>
      <c r="M2162" s="957"/>
      <c r="N2162" s="957"/>
      <c r="O2162" s="957"/>
      <c r="P2162" s="957"/>
      <c r="Q2162" s="957"/>
      <c r="R2162" s="957"/>
      <c r="S2162" s="957"/>
      <c r="T2162" s="957"/>
    </row>
    <row r="2163" spans="2:20" x14ac:dyDescent="0.35">
      <c r="B2163" s="957"/>
      <c r="C2163" s="957"/>
      <c r="D2163" s="957"/>
      <c r="E2163" s="957"/>
      <c r="F2163" s="957"/>
      <c r="G2163" s="957"/>
      <c r="H2163" s="957"/>
      <c r="I2163" s="957"/>
      <c r="J2163" s="957"/>
      <c r="K2163" s="957"/>
      <c r="L2163" s="957"/>
      <c r="M2163" s="957"/>
      <c r="N2163" s="957"/>
      <c r="O2163" s="957"/>
      <c r="P2163" s="957"/>
      <c r="Q2163" s="957"/>
      <c r="R2163" s="957"/>
      <c r="S2163" s="957"/>
      <c r="T2163" s="957"/>
    </row>
    <row r="2164" spans="2:20" x14ac:dyDescent="0.35">
      <c r="B2164" s="957"/>
      <c r="C2164" s="957"/>
      <c r="D2164" s="957"/>
      <c r="E2164" s="957"/>
      <c r="F2164" s="957"/>
      <c r="G2164" s="957"/>
      <c r="H2164" s="957"/>
      <c r="I2164" s="957"/>
      <c r="J2164" s="957"/>
      <c r="K2164" s="957"/>
      <c r="L2164" s="957"/>
      <c r="M2164" s="957"/>
      <c r="N2164" s="957"/>
      <c r="O2164" s="957"/>
      <c r="P2164" s="957"/>
      <c r="Q2164" s="957"/>
      <c r="R2164" s="957"/>
      <c r="S2164" s="957"/>
      <c r="T2164" s="957"/>
    </row>
    <row r="2165" spans="2:20" x14ac:dyDescent="0.35">
      <c r="B2165" s="957"/>
      <c r="C2165" s="957"/>
      <c r="D2165" s="957"/>
      <c r="E2165" s="957"/>
      <c r="F2165" s="957"/>
      <c r="G2165" s="957"/>
      <c r="H2165" s="957"/>
      <c r="I2165" s="957"/>
      <c r="J2165" s="957"/>
      <c r="K2165" s="957"/>
      <c r="L2165" s="957"/>
      <c r="M2165" s="957"/>
      <c r="N2165" s="957"/>
      <c r="O2165" s="957"/>
      <c r="P2165" s="957"/>
      <c r="Q2165" s="957"/>
      <c r="R2165" s="957"/>
      <c r="S2165" s="957"/>
      <c r="T2165" s="957"/>
    </row>
    <row r="2166" spans="2:20" x14ac:dyDescent="0.35">
      <c r="B2166" s="957"/>
      <c r="C2166" s="957"/>
      <c r="D2166" s="957"/>
      <c r="E2166" s="957"/>
      <c r="F2166" s="957"/>
      <c r="G2166" s="957"/>
      <c r="H2166" s="957"/>
      <c r="I2166" s="957"/>
      <c r="J2166" s="957"/>
      <c r="K2166" s="957"/>
      <c r="L2166" s="957"/>
      <c r="M2166" s="957"/>
      <c r="N2166" s="957"/>
      <c r="O2166" s="957"/>
      <c r="P2166" s="957"/>
      <c r="Q2166" s="957"/>
      <c r="R2166" s="957"/>
      <c r="S2166" s="957"/>
      <c r="T2166" s="957"/>
    </row>
    <row r="2167" spans="2:20" x14ac:dyDescent="0.35">
      <c r="B2167" s="957"/>
      <c r="C2167" s="957"/>
      <c r="D2167" s="957"/>
      <c r="E2167" s="957"/>
      <c r="F2167" s="957"/>
      <c r="G2167" s="957"/>
      <c r="H2167" s="957"/>
      <c r="I2167" s="957"/>
      <c r="J2167" s="957"/>
      <c r="K2167" s="957"/>
      <c r="L2167" s="957"/>
      <c r="M2167" s="957"/>
      <c r="N2167" s="957"/>
      <c r="O2167" s="957"/>
      <c r="P2167" s="957"/>
      <c r="Q2167" s="957"/>
      <c r="R2167" s="957"/>
      <c r="S2167" s="957"/>
      <c r="T2167" s="957"/>
    </row>
    <row r="2168" spans="2:20" x14ac:dyDescent="0.35">
      <c r="B2168" s="957"/>
      <c r="C2168" s="957"/>
      <c r="D2168" s="957"/>
      <c r="E2168" s="957"/>
      <c r="F2168" s="957"/>
      <c r="G2168" s="957"/>
      <c r="H2168" s="957"/>
      <c r="I2168" s="957"/>
      <c r="J2168" s="957"/>
      <c r="K2168" s="957"/>
      <c r="L2168" s="957"/>
      <c r="M2168" s="957"/>
      <c r="N2168" s="957"/>
      <c r="O2168" s="957"/>
      <c r="P2168" s="957"/>
      <c r="Q2168" s="957"/>
      <c r="R2168" s="957"/>
      <c r="S2168" s="957"/>
      <c r="T2168" s="957"/>
    </row>
    <row r="2169" spans="2:20" x14ac:dyDescent="0.35">
      <c r="B2169" s="957"/>
      <c r="C2169" s="957"/>
      <c r="D2169" s="957"/>
      <c r="E2169" s="957"/>
      <c r="F2169" s="957"/>
      <c r="G2169" s="957"/>
      <c r="H2169" s="957"/>
      <c r="I2169" s="957"/>
      <c r="J2169" s="957"/>
      <c r="K2169" s="957"/>
      <c r="L2169" s="957"/>
      <c r="M2169" s="957"/>
      <c r="N2169" s="957"/>
      <c r="O2169" s="957"/>
      <c r="P2169" s="957"/>
      <c r="Q2169" s="957"/>
      <c r="R2169" s="957"/>
      <c r="S2169" s="957"/>
      <c r="T2169" s="957"/>
    </row>
    <row r="2170" spans="2:20" x14ac:dyDescent="0.35">
      <c r="B2170" s="957"/>
      <c r="C2170" s="957"/>
      <c r="D2170" s="957"/>
      <c r="E2170" s="957"/>
      <c r="F2170" s="957"/>
      <c r="G2170" s="957"/>
      <c r="H2170" s="957"/>
      <c r="I2170" s="957"/>
      <c r="J2170" s="957"/>
      <c r="K2170" s="957"/>
      <c r="L2170" s="957"/>
      <c r="M2170" s="957"/>
      <c r="N2170" s="957"/>
      <c r="O2170" s="957"/>
      <c r="P2170" s="957"/>
      <c r="Q2170" s="957"/>
      <c r="R2170" s="957"/>
      <c r="S2170" s="957"/>
      <c r="T2170" s="957"/>
    </row>
    <row r="2171" spans="2:20" x14ac:dyDescent="0.35">
      <c r="B2171" s="957"/>
      <c r="C2171" s="957"/>
      <c r="D2171" s="957"/>
      <c r="E2171" s="957"/>
      <c r="F2171" s="957"/>
      <c r="G2171" s="957"/>
      <c r="H2171" s="957"/>
      <c r="I2171" s="957"/>
      <c r="J2171" s="957"/>
      <c r="K2171" s="957"/>
      <c r="L2171" s="957"/>
      <c r="M2171" s="957"/>
      <c r="N2171" s="957"/>
      <c r="O2171" s="957"/>
      <c r="P2171" s="957"/>
      <c r="Q2171" s="957"/>
      <c r="R2171" s="957"/>
      <c r="S2171" s="957"/>
      <c r="T2171" s="957"/>
    </row>
    <row r="2172" spans="2:20" x14ac:dyDescent="0.35">
      <c r="B2172" s="957"/>
      <c r="C2172" s="957"/>
      <c r="D2172" s="957"/>
      <c r="E2172" s="957"/>
      <c r="F2172" s="957"/>
      <c r="G2172" s="957"/>
      <c r="H2172" s="957"/>
      <c r="I2172" s="957"/>
      <c r="J2172" s="957"/>
      <c r="K2172" s="957"/>
      <c r="L2172" s="957"/>
      <c r="M2172" s="957"/>
      <c r="N2172" s="957"/>
      <c r="O2172" s="957"/>
      <c r="P2172" s="957"/>
      <c r="Q2172" s="957"/>
      <c r="R2172" s="957"/>
      <c r="S2172" s="957"/>
      <c r="T2172" s="957"/>
    </row>
    <row r="2173" spans="2:20" x14ac:dyDescent="0.35">
      <c r="B2173" s="957"/>
      <c r="C2173" s="957"/>
      <c r="D2173" s="957"/>
      <c r="E2173" s="957"/>
      <c r="F2173" s="957"/>
      <c r="G2173" s="957"/>
      <c r="H2173" s="957"/>
      <c r="I2173" s="957"/>
      <c r="J2173" s="957"/>
      <c r="K2173" s="957"/>
      <c r="L2173" s="957"/>
      <c r="M2173" s="957"/>
      <c r="N2173" s="957"/>
      <c r="O2173" s="957"/>
      <c r="P2173" s="957"/>
      <c r="Q2173" s="957"/>
      <c r="R2173" s="957"/>
      <c r="S2173" s="957"/>
      <c r="T2173" s="957"/>
    </row>
    <row r="2174" spans="2:20" x14ac:dyDescent="0.35">
      <c r="B2174" s="957"/>
      <c r="C2174" s="957"/>
      <c r="D2174" s="957"/>
      <c r="E2174" s="957"/>
      <c r="F2174" s="957"/>
      <c r="G2174" s="957"/>
      <c r="H2174" s="957"/>
      <c r="I2174" s="957"/>
      <c r="J2174" s="957"/>
      <c r="K2174" s="957"/>
      <c r="L2174" s="957"/>
      <c r="M2174" s="957"/>
      <c r="N2174" s="957"/>
      <c r="O2174" s="957"/>
      <c r="P2174" s="957"/>
      <c r="Q2174" s="957"/>
      <c r="R2174" s="957"/>
      <c r="S2174" s="957"/>
      <c r="T2174" s="957"/>
    </row>
    <row r="2175" spans="2:20" x14ac:dyDescent="0.35">
      <c r="B2175" s="957"/>
      <c r="C2175" s="957"/>
      <c r="D2175" s="957"/>
      <c r="E2175" s="957"/>
      <c r="F2175" s="957"/>
      <c r="G2175" s="957"/>
      <c r="H2175" s="957"/>
      <c r="I2175" s="957"/>
      <c r="J2175" s="957"/>
      <c r="K2175" s="957"/>
      <c r="L2175" s="957"/>
      <c r="M2175" s="957"/>
      <c r="N2175" s="957"/>
      <c r="O2175" s="957"/>
      <c r="P2175" s="957"/>
      <c r="Q2175" s="957"/>
      <c r="R2175" s="957"/>
      <c r="S2175" s="957"/>
      <c r="T2175" s="957"/>
    </row>
    <row r="2176" spans="2:20" x14ac:dyDescent="0.35">
      <c r="B2176" s="957"/>
      <c r="C2176" s="957"/>
      <c r="D2176" s="957"/>
      <c r="E2176" s="957"/>
      <c r="F2176" s="957"/>
      <c r="G2176" s="957"/>
      <c r="H2176" s="957"/>
      <c r="I2176" s="957"/>
      <c r="J2176" s="957"/>
      <c r="K2176" s="957"/>
      <c r="L2176" s="957"/>
      <c r="M2176" s="957"/>
      <c r="N2176" s="957"/>
      <c r="O2176" s="957"/>
      <c r="P2176" s="957"/>
      <c r="Q2176" s="957"/>
      <c r="R2176" s="957"/>
      <c r="S2176" s="957"/>
      <c r="T2176" s="957"/>
    </row>
    <row r="2177" spans="2:20" x14ac:dyDescent="0.35">
      <c r="B2177" s="957"/>
      <c r="C2177" s="957"/>
      <c r="D2177" s="957"/>
      <c r="E2177" s="957"/>
      <c r="F2177" s="957"/>
      <c r="G2177" s="957"/>
      <c r="H2177" s="957"/>
      <c r="I2177" s="957"/>
      <c r="J2177" s="957"/>
      <c r="K2177" s="957"/>
      <c r="L2177" s="957"/>
      <c r="M2177" s="957"/>
      <c r="N2177" s="957"/>
      <c r="O2177" s="957"/>
      <c r="P2177" s="957"/>
      <c r="Q2177" s="957"/>
      <c r="R2177" s="957"/>
      <c r="S2177" s="957"/>
      <c r="T2177" s="957"/>
    </row>
    <row r="2178" spans="2:20" x14ac:dyDescent="0.35">
      <c r="B2178" s="957"/>
      <c r="C2178" s="957"/>
      <c r="D2178" s="957"/>
      <c r="E2178" s="957"/>
      <c r="F2178" s="957"/>
      <c r="G2178" s="957"/>
      <c r="H2178" s="957"/>
      <c r="I2178" s="957"/>
      <c r="J2178" s="957"/>
      <c r="K2178" s="957"/>
      <c r="L2178" s="957"/>
      <c r="M2178" s="957"/>
      <c r="N2178" s="957"/>
      <c r="O2178" s="957"/>
      <c r="P2178" s="957"/>
      <c r="Q2178" s="957"/>
      <c r="R2178" s="957"/>
      <c r="S2178" s="957"/>
      <c r="T2178" s="957"/>
    </row>
    <row r="2179" spans="2:20" x14ac:dyDescent="0.35">
      <c r="B2179" s="957"/>
      <c r="C2179" s="957"/>
      <c r="D2179" s="957"/>
      <c r="E2179" s="957"/>
      <c r="F2179" s="957"/>
      <c r="G2179" s="957"/>
      <c r="H2179" s="957"/>
      <c r="I2179" s="957"/>
      <c r="J2179" s="957"/>
      <c r="K2179" s="957"/>
      <c r="L2179" s="957"/>
      <c r="M2179" s="957"/>
      <c r="N2179" s="957"/>
      <c r="O2179" s="957"/>
      <c r="P2179" s="957"/>
      <c r="Q2179" s="957"/>
      <c r="R2179" s="957"/>
      <c r="S2179" s="957"/>
      <c r="T2179" s="957"/>
    </row>
    <row r="2180" spans="2:20" x14ac:dyDescent="0.35">
      <c r="B2180" s="957"/>
      <c r="C2180" s="957"/>
      <c r="D2180" s="957"/>
      <c r="E2180" s="957"/>
      <c r="F2180" s="957"/>
      <c r="G2180" s="957"/>
      <c r="H2180" s="957"/>
      <c r="I2180" s="957"/>
      <c r="J2180" s="957"/>
      <c r="K2180" s="957"/>
      <c r="L2180" s="957"/>
      <c r="M2180" s="957"/>
      <c r="N2180" s="957"/>
      <c r="O2180" s="957"/>
      <c r="P2180" s="957"/>
      <c r="Q2180" s="957"/>
      <c r="R2180" s="957"/>
      <c r="S2180" s="957"/>
      <c r="T2180" s="957"/>
    </row>
    <row r="2181" spans="2:20" x14ac:dyDescent="0.35">
      <c r="B2181" s="957"/>
      <c r="C2181" s="957"/>
      <c r="D2181" s="957"/>
      <c r="E2181" s="957"/>
      <c r="F2181" s="957"/>
      <c r="G2181" s="957"/>
      <c r="H2181" s="957"/>
      <c r="I2181" s="957"/>
      <c r="J2181" s="957"/>
      <c r="K2181" s="957"/>
      <c r="L2181" s="957"/>
      <c r="M2181" s="957"/>
      <c r="N2181" s="957"/>
      <c r="O2181" s="957"/>
      <c r="P2181" s="957"/>
      <c r="Q2181" s="957"/>
      <c r="R2181" s="957"/>
      <c r="S2181" s="957"/>
      <c r="T2181" s="957"/>
    </row>
    <row r="2182" spans="2:20" x14ac:dyDescent="0.35">
      <c r="B2182" s="957"/>
      <c r="C2182" s="957"/>
      <c r="D2182" s="957"/>
      <c r="E2182" s="957"/>
      <c r="F2182" s="957"/>
      <c r="G2182" s="957"/>
      <c r="H2182" s="957"/>
      <c r="I2182" s="957"/>
      <c r="J2182" s="957"/>
      <c r="K2182" s="957"/>
      <c r="L2182" s="957"/>
      <c r="M2182" s="957"/>
      <c r="N2182" s="957"/>
      <c r="O2182" s="957"/>
      <c r="P2182" s="957"/>
      <c r="Q2182" s="957"/>
      <c r="R2182" s="957"/>
      <c r="S2182" s="957"/>
      <c r="T2182" s="957"/>
    </row>
    <row r="2183" spans="2:20" x14ac:dyDescent="0.35">
      <c r="B2183" s="957"/>
      <c r="C2183" s="957"/>
      <c r="D2183" s="957"/>
      <c r="E2183" s="957"/>
      <c r="F2183" s="957"/>
      <c r="G2183" s="957"/>
      <c r="H2183" s="957"/>
      <c r="I2183" s="957"/>
      <c r="J2183" s="957"/>
      <c r="K2183" s="957"/>
      <c r="L2183" s="957"/>
      <c r="M2183" s="957"/>
      <c r="N2183" s="957"/>
      <c r="O2183" s="957"/>
      <c r="P2183" s="957"/>
      <c r="Q2183" s="957"/>
      <c r="R2183" s="957"/>
      <c r="S2183" s="957"/>
      <c r="T2183" s="957"/>
    </row>
    <row r="2184" spans="2:20" x14ac:dyDescent="0.35">
      <c r="B2184" s="957"/>
      <c r="C2184" s="957"/>
      <c r="D2184" s="957"/>
      <c r="E2184" s="957"/>
      <c r="F2184" s="957"/>
      <c r="G2184" s="957"/>
      <c r="H2184" s="957"/>
      <c r="I2184" s="957"/>
      <c r="J2184" s="957"/>
      <c r="K2184" s="957"/>
      <c r="L2184" s="957"/>
      <c r="M2184" s="957"/>
      <c r="N2184" s="957"/>
      <c r="O2184" s="957"/>
      <c r="P2184" s="957"/>
      <c r="Q2184" s="957"/>
      <c r="R2184" s="957"/>
      <c r="S2184" s="957"/>
      <c r="T2184" s="957"/>
    </row>
    <row r="2185" spans="2:20" x14ac:dyDescent="0.35">
      <c r="B2185" s="957"/>
      <c r="C2185" s="957"/>
      <c r="D2185" s="957"/>
      <c r="E2185" s="957"/>
      <c r="F2185" s="957"/>
      <c r="G2185" s="957"/>
      <c r="H2185" s="957"/>
      <c r="I2185" s="957"/>
      <c r="J2185" s="957"/>
      <c r="K2185" s="957"/>
      <c r="L2185" s="957"/>
      <c r="M2185" s="957"/>
      <c r="N2185" s="957"/>
      <c r="O2185" s="957"/>
      <c r="P2185" s="957"/>
      <c r="Q2185" s="957"/>
      <c r="R2185" s="957"/>
      <c r="S2185" s="957"/>
      <c r="T2185" s="957"/>
    </row>
    <row r="2186" spans="2:20" x14ac:dyDescent="0.35">
      <c r="B2186" s="957"/>
      <c r="C2186" s="957"/>
      <c r="D2186" s="957"/>
      <c r="E2186" s="957"/>
      <c r="F2186" s="957"/>
      <c r="G2186" s="957"/>
      <c r="H2186" s="957"/>
      <c r="I2186" s="957"/>
      <c r="J2186" s="957"/>
      <c r="K2186" s="957"/>
      <c r="L2186" s="957"/>
      <c r="M2186" s="957"/>
      <c r="N2186" s="957"/>
      <c r="O2186" s="957"/>
      <c r="P2186" s="957"/>
      <c r="Q2186" s="957"/>
      <c r="R2186" s="957"/>
      <c r="S2186" s="957"/>
      <c r="T2186" s="957"/>
    </row>
    <row r="2187" spans="2:20" x14ac:dyDescent="0.35">
      <c r="B2187" s="957"/>
      <c r="C2187" s="957"/>
      <c r="D2187" s="957"/>
      <c r="E2187" s="957"/>
      <c r="F2187" s="957"/>
      <c r="G2187" s="957"/>
      <c r="H2187" s="957"/>
      <c r="I2187" s="957"/>
      <c r="J2187" s="957"/>
      <c r="K2187" s="957"/>
      <c r="L2187" s="957"/>
      <c r="M2187" s="957"/>
      <c r="N2187" s="957"/>
      <c r="O2187" s="957"/>
      <c r="P2187" s="957"/>
      <c r="Q2187" s="957"/>
      <c r="R2187" s="957"/>
      <c r="S2187" s="957"/>
      <c r="T2187" s="957"/>
    </row>
    <row r="2188" spans="2:20" x14ac:dyDescent="0.35">
      <c r="B2188" s="957"/>
      <c r="C2188" s="957"/>
      <c r="D2188" s="957"/>
      <c r="E2188" s="957"/>
      <c r="F2188" s="957"/>
      <c r="G2188" s="957"/>
      <c r="H2188" s="957"/>
      <c r="I2188" s="957"/>
      <c r="J2188" s="957"/>
      <c r="K2188" s="957"/>
      <c r="L2188" s="957"/>
      <c r="M2188" s="957"/>
      <c r="N2188" s="957"/>
      <c r="O2188" s="957"/>
      <c r="P2188" s="957"/>
      <c r="Q2188" s="957"/>
      <c r="R2188" s="957"/>
      <c r="S2188" s="957"/>
      <c r="T2188" s="957"/>
    </row>
    <row r="2189" spans="2:20" x14ac:dyDescent="0.35">
      <c r="B2189" s="957"/>
      <c r="C2189" s="957"/>
      <c r="D2189" s="957"/>
      <c r="E2189" s="957"/>
      <c r="F2189" s="957"/>
      <c r="G2189" s="957"/>
      <c r="H2189" s="957"/>
      <c r="I2189" s="957"/>
      <c r="J2189" s="957"/>
      <c r="K2189" s="957"/>
      <c r="L2189" s="957"/>
      <c r="M2189" s="957"/>
      <c r="N2189" s="957"/>
      <c r="O2189" s="957"/>
      <c r="P2189" s="957"/>
      <c r="Q2189" s="957"/>
      <c r="R2189" s="957"/>
      <c r="S2189" s="957"/>
      <c r="T2189" s="957"/>
    </row>
    <row r="2190" spans="2:20" x14ac:dyDescent="0.35">
      <c r="B2190" s="957"/>
      <c r="C2190" s="957"/>
      <c r="D2190" s="957"/>
      <c r="E2190" s="957"/>
      <c r="F2190" s="957"/>
      <c r="G2190" s="957"/>
      <c r="H2190" s="957"/>
      <c r="I2190" s="957"/>
      <c r="J2190" s="957"/>
      <c r="K2190" s="957"/>
      <c r="L2190" s="957"/>
      <c r="M2190" s="957"/>
      <c r="N2190" s="957"/>
      <c r="O2190" s="957"/>
      <c r="P2190" s="957"/>
      <c r="Q2190" s="957"/>
      <c r="R2190" s="957"/>
      <c r="S2190" s="957"/>
      <c r="T2190" s="957"/>
    </row>
    <row r="2191" spans="2:20" x14ac:dyDescent="0.35">
      <c r="B2191" s="957"/>
      <c r="C2191" s="957"/>
      <c r="D2191" s="957"/>
      <c r="E2191" s="957"/>
      <c r="F2191" s="957"/>
      <c r="G2191" s="957"/>
      <c r="H2191" s="957"/>
      <c r="I2191" s="957"/>
      <c r="J2191" s="957"/>
      <c r="K2191" s="957"/>
      <c r="L2191" s="957"/>
      <c r="M2191" s="957"/>
      <c r="N2191" s="957"/>
      <c r="O2191" s="957"/>
      <c r="P2191" s="957"/>
      <c r="Q2191" s="957"/>
      <c r="R2191" s="957"/>
      <c r="S2191" s="957"/>
      <c r="T2191" s="957"/>
    </row>
    <row r="2192" spans="2:20" x14ac:dyDescent="0.35">
      <c r="B2192" s="957"/>
      <c r="C2192" s="957"/>
      <c r="D2192" s="957"/>
      <c r="E2192" s="957"/>
      <c r="F2192" s="957"/>
      <c r="G2192" s="957"/>
      <c r="H2192" s="957"/>
      <c r="I2192" s="957"/>
      <c r="J2192" s="957"/>
      <c r="K2192" s="957"/>
      <c r="L2192" s="957"/>
      <c r="M2192" s="957"/>
      <c r="N2192" s="957"/>
      <c r="O2192" s="957"/>
      <c r="P2192" s="957"/>
      <c r="Q2192" s="957"/>
      <c r="R2192" s="957"/>
      <c r="S2192" s="957"/>
      <c r="T2192" s="957"/>
    </row>
    <row r="2193" spans="2:20" x14ac:dyDescent="0.35">
      <c r="B2193" s="957"/>
      <c r="C2193" s="957"/>
      <c r="D2193" s="957"/>
      <c r="E2193" s="957"/>
      <c r="F2193" s="957"/>
      <c r="G2193" s="957"/>
      <c r="H2193" s="957"/>
      <c r="I2193" s="957"/>
      <c r="J2193" s="957"/>
      <c r="K2193" s="957"/>
      <c r="L2193" s="957"/>
      <c r="M2193" s="957"/>
      <c r="N2193" s="957"/>
      <c r="O2193" s="957"/>
      <c r="P2193" s="957"/>
      <c r="Q2193" s="957"/>
      <c r="R2193" s="957"/>
      <c r="S2193" s="957"/>
      <c r="T2193" s="957"/>
    </row>
    <row r="2194" spans="2:20" x14ac:dyDescent="0.35">
      <c r="B2194" s="957"/>
      <c r="C2194" s="957"/>
      <c r="D2194" s="957"/>
      <c r="E2194" s="957"/>
      <c r="F2194" s="957"/>
      <c r="G2194" s="957"/>
      <c r="H2194" s="957"/>
      <c r="I2194" s="957"/>
      <c r="J2194" s="957"/>
      <c r="K2194" s="957"/>
      <c r="L2194" s="957"/>
      <c r="M2194" s="957"/>
      <c r="N2194" s="957"/>
      <c r="O2194" s="957"/>
      <c r="P2194" s="957"/>
      <c r="Q2194" s="957"/>
      <c r="R2194" s="957"/>
      <c r="S2194" s="957"/>
      <c r="T2194" s="957"/>
    </row>
    <row r="2195" spans="2:20" x14ac:dyDescent="0.35">
      <c r="B2195" s="957"/>
      <c r="C2195" s="957"/>
      <c r="D2195" s="957"/>
      <c r="E2195" s="957"/>
      <c r="F2195" s="957"/>
      <c r="G2195" s="957"/>
      <c r="H2195" s="957"/>
      <c r="I2195" s="957"/>
      <c r="J2195" s="957"/>
      <c r="K2195" s="957"/>
      <c r="L2195" s="957"/>
      <c r="M2195" s="957"/>
      <c r="N2195" s="957"/>
      <c r="O2195" s="957"/>
      <c r="P2195" s="957"/>
      <c r="Q2195" s="957"/>
      <c r="R2195" s="957"/>
      <c r="S2195" s="957"/>
      <c r="T2195" s="957"/>
    </row>
    <row r="2196" spans="2:20" x14ac:dyDescent="0.35">
      <c r="B2196" s="957"/>
      <c r="C2196" s="957"/>
      <c r="D2196" s="957"/>
      <c r="E2196" s="957"/>
      <c r="F2196" s="957"/>
      <c r="G2196" s="957"/>
      <c r="H2196" s="957"/>
      <c r="I2196" s="957"/>
      <c r="J2196" s="957"/>
      <c r="K2196" s="957"/>
      <c r="L2196" s="957"/>
      <c r="M2196" s="957"/>
      <c r="N2196" s="957"/>
      <c r="O2196" s="957"/>
      <c r="P2196" s="957"/>
      <c r="Q2196" s="957"/>
      <c r="R2196" s="957"/>
      <c r="S2196" s="957"/>
      <c r="T2196" s="957"/>
    </row>
    <row r="2197" spans="2:20" x14ac:dyDescent="0.35">
      <c r="B2197" s="957"/>
      <c r="C2197" s="957"/>
      <c r="D2197" s="957"/>
      <c r="E2197" s="957"/>
      <c r="F2197" s="957"/>
      <c r="G2197" s="957"/>
      <c r="H2197" s="957"/>
      <c r="I2197" s="957"/>
      <c r="J2197" s="957"/>
      <c r="K2197" s="957"/>
      <c r="L2197" s="957"/>
      <c r="M2197" s="957"/>
      <c r="N2197" s="957"/>
      <c r="O2197" s="957"/>
      <c r="P2197" s="957"/>
      <c r="Q2197" s="957"/>
      <c r="R2197" s="957"/>
      <c r="S2197" s="957"/>
      <c r="T2197" s="957"/>
    </row>
    <row r="2198" spans="2:20" x14ac:dyDescent="0.35">
      <c r="B2198" s="957"/>
      <c r="C2198" s="957"/>
      <c r="D2198" s="957"/>
      <c r="E2198" s="957"/>
      <c r="F2198" s="957"/>
      <c r="G2198" s="957"/>
      <c r="H2198" s="957"/>
      <c r="I2198" s="957"/>
      <c r="J2198" s="957"/>
      <c r="K2198" s="957"/>
      <c r="L2198" s="957"/>
      <c r="M2198" s="957"/>
      <c r="N2198" s="957"/>
      <c r="O2198" s="957"/>
      <c r="P2198" s="957"/>
      <c r="Q2198" s="957"/>
      <c r="R2198" s="957"/>
      <c r="S2198" s="957"/>
      <c r="T2198" s="957"/>
    </row>
    <row r="2199" spans="2:20" x14ac:dyDescent="0.35">
      <c r="B2199" s="957"/>
      <c r="C2199" s="957"/>
      <c r="D2199" s="957"/>
      <c r="E2199" s="957"/>
      <c r="F2199" s="957"/>
      <c r="G2199" s="957"/>
      <c r="H2199" s="957"/>
      <c r="I2199" s="957"/>
      <c r="J2199" s="957"/>
      <c r="K2199" s="957"/>
      <c r="L2199" s="957"/>
      <c r="M2199" s="957"/>
      <c r="N2199" s="957"/>
      <c r="O2199" s="957"/>
      <c r="P2199" s="957"/>
      <c r="Q2199" s="957"/>
      <c r="R2199" s="957"/>
      <c r="S2199" s="957"/>
      <c r="T2199" s="957"/>
    </row>
    <row r="2200" spans="2:20" x14ac:dyDescent="0.35">
      <c r="B2200" s="957"/>
      <c r="C2200" s="957"/>
      <c r="D2200" s="957"/>
      <c r="E2200" s="957"/>
      <c r="F2200" s="957"/>
      <c r="G2200" s="957"/>
      <c r="H2200" s="957"/>
      <c r="I2200" s="957"/>
      <c r="J2200" s="957"/>
      <c r="K2200" s="957"/>
      <c r="L2200" s="957"/>
      <c r="M2200" s="957"/>
      <c r="N2200" s="957"/>
      <c r="O2200" s="957"/>
      <c r="P2200" s="957"/>
      <c r="Q2200" s="957"/>
      <c r="R2200" s="957"/>
      <c r="S2200" s="957"/>
      <c r="T2200" s="957"/>
    </row>
  </sheetData>
  <mergeCells count="4">
    <mergeCell ref="C1:L3"/>
    <mergeCell ref="H6:L7"/>
    <mergeCell ref="H8:L8"/>
    <mergeCell ref="B6:D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ckage" shapeId="12296" r:id="rId4">
          <objectPr defaultSize="0" r:id="rId5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3</xdr:col>
                <xdr:colOff>165100</xdr:colOff>
                <xdr:row>10</xdr:row>
                <xdr:rowOff>158750</xdr:rowOff>
              </to>
            </anchor>
          </objectPr>
        </oleObject>
      </mc:Choice>
      <mc:Fallback>
        <oleObject progId="Package" shapeId="12296" r:id="rId4"/>
      </mc:Fallback>
    </mc:AlternateContent>
    <mc:AlternateContent xmlns:mc="http://schemas.openxmlformats.org/markup-compatibility/2006">
      <mc:Choice Requires="x14">
        <oleObject progId="Document" shapeId="12297" r:id="rId6">
          <objectPr defaultSize="0" r:id="rId7">
            <anchor moveWithCells="1">
              <from>
                <xdr:col>5</xdr:col>
                <xdr:colOff>755650</xdr:colOff>
                <xdr:row>9</xdr:row>
                <xdr:rowOff>69850</xdr:rowOff>
              </from>
              <to>
                <xdr:col>13</xdr:col>
                <xdr:colOff>158750</xdr:colOff>
                <xdr:row>53</xdr:row>
                <xdr:rowOff>127000</xdr:rowOff>
              </to>
            </anchor>
          </objectPr>
        </oleObject>
      </mc:Choice>
      <mc:Fallback>
        <oleObject progId="Document" shapeId="1229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DB6D-0D70-42EC-B3DD-B17938D1D2A4}">
  <dimension ref="A1:Q159"/>
  <sheetViews>
    <sheetView topLeftCell="I4" workbookViewId="0">
      <selection activeCell="O33" sqref="O33"/>
    </sheetView>
  </sheetViews>
  <sheetFormatPr baseColWidth="10" defaultRowHeight="14.5" x14ac:dyDescent="0.35"/>
  <cols>
    <col min="1" max="1" width="32.54296875" customWidth="1"/>
    <col min="8" max="8" width="10.90625" style="133"/>
    <col min="9" max="9" width="31.7265625" bestFit="1" customWidth="1"/>
    <col min="10" max="10" width="12.7265625" bestFit="1" customWidth="1"/>
    <col min="15" max="15" width="31.7265625" bestFit="1" customWidth="1"/>
  </cols>
  <sheetData>
    <row r="1" spans="1:17" x14ac:dyDescent="0.35">
      <c r="A1" t="s">
        <v>197</v>
      </c>
      <c r="C1" t="s">
        <v>355</v>
      </c>
      <c r="J1" t="s">
        <v>460</v>
      </c>
    </row>
    <row r="2" spans="1:17" x14ac:dyDescent="0.35">
      <c r="A2" t="s">
        <v>353</v>
      </c>
      <c r="C2" t="s">
        <v>172</v>
      </c>
      <c r="D2" t="s">
        <v>356</v>
      </c>
      <c r="G2" t="s">
        <v>354</v>
      </c>
    </row>
    <row r="3" spans="1:17" x14ac:dyDescent="0.35">
      <c r="A3" s="147" t="s">
        <v>198</v>
      </c>
      <c r="B3">
        <v>758293</v>
      </c>
      <c r="C3" s="1">
        <f>B3/$E$3</f>
        <v>0.48572438809884194</v>
      </c>
      <c r="D3" s="1">
        <f>B3/$E$4</f>
        <v>0.83086580456558567</v>
      </c>
      <c r="E3" s="121">
        <f>SUM(B3:B159)</f>
        <v>1561159</v>
      </c>
      <c r="I3" t="s">
        <v>461</v>
      </c>
    </row>
    <row r="4" spans="1:17" x14ac:dyDescent="0.35">
      <c r="A4" s="268" t="s">
        <v>85</v>
      </c>
      <c r="B4">
        <v>648505</v>
      </c>
      <c r="C4" s="1">
        <f t="shared" ref="C4:C67" si="0">B4/$E$3</f>
        <v>0.41539971264938419</v>
      </c>
      <c r="D4" s="1" t="s">
        <v>357</v>
      </c>
      <c r="E4" s="121">
        <f>SUM(E3-B4)</f>
        <v>912654</v>
      </c>
      <c r="I4" t="s">
        <v>462</v>
      </c>
      <c r="J4" s="50" t="s">
        <v>461</v>
      </c>
    </row>
    <row r="5" spans="1:17" x14ac:dyDescent="0.35">
      <c r="A5" s="268" t="s">
        <v>199</v>
      </c>
      <c r="B5">
        <v>46058</v>
      </c>
      <c r="C5" s="1">
        <f t="shared" si="0"/>
        <v>2.9502440174255153E-2</v>
      </c>
      <c r="D5" s="1">
        <f t="shared" ref="D5:D67" si="1">B5/$E$4</f>
        <v>5.0466003545702971E-2</v>
      </c>
      <c r="J5">
        <v>2021</v>
      </c>
    </row>
    <row r="6" spans="1:17" x14ac:dyDescent="0.35">
      <c r="A6" s="268" t="s">
        <v>200</v>
      </c>
      <c r="B6">
        <v>26802</v>
      </c>
      <c r="C6" s="1">
        <f t="shared" si="0"/>
        <v>1.7168014276572725E-2</v>
      </c>
      <c r="D6" s="1">
        <f t="shared" si="1"/>
        <v>2.9367098593771571E-2</v>
      </c>
      <c r="J6" s="1" t="s">
        <v>463</v>
      </c>
      <c r="K6" t="s">
        <v>4</v>
      </c>
      <c r="L6" t="s">
        <v>486</v>
      </c>
      <c r="M6">
        <f>SUM(J7:J28)</f>
        <v>1292184</v>
      </c>
      <c r="N6">
        <f>M6-J10</f>
        <v>1058588</v>
      </c>
      <c r="P6" t="s">
        <v>177</v>
      </c>
    </row>
    <row r="7" spans="1:17" x14ac:dyDescent="0.35">
      <c r="A7" s="231" t="s">
        <v>201</v>
      </c>
      <c r="B7">
        <v>16435</v>
      </c>
      <c r="C7" s="1">
        <f t="shared" si="0"/>
        <v>1.0527435065870934E-2</v>
      </c>
      <c r="D7" s="1">
        <f t="shared" si="1"/>
        <v>1.8007919759295419E-2</v>
      </c>
      <c r="I7" t="s">
        <v>464</v>
      </c>
      <c r="J7">
        <v>312016</v>
      </c>
      <c r="K7" s="1">
        <f t="shared" ref="K7:K28" si="2">J7/M$6</f>
        <v>0.24146406394135819</v>
      </c>
      <c r="L7" s="358">
        <f>J7/N$6</f>
        <v>0.29474734268667319</v>
      </c>
      <c r="O7" t="s">
        <v>464</v>
      </c>
      <c r="P7">
        <v>285391</v>
      </c>
      <c r="Q7" s="358">
        <f>P7/P$29</f>
        <v>0.21144537920968501</v>
      </c>
    </row>
    <row r="8" spans="1:17" x14ac:dyDescent="0.35">
      <c r="A8" s="268" t="s">
        <v>202</v>
      </c>
      <c r="B8">
        <v>11906</v>
      </c>
      <c r="C8" s="1">
        <f t="shared" si="0"/>
        <v>7.6263852688931745E-3</v>
      </c>
      <c r="D8" s="1">
        <f t="shared" si="1"/>
        <v>1.3045469586502661E-2</v>
      </c>
      <c r="I8" t="s">
        <v>465</v>
      </c>
      <c r="J8">
        <v>265081</v>
      </c>
      <c r="K8" s="1">
        <f t="shared" si="2"/>
        <v>0.20514183738538783</v>
      </c>
      <c r="L8" s="358">
        <f t="shared" ref="L8:L28" si="3">J8/N$6</f>
        <v>0.25040998008668153</v>
      </c>
      <c r="O8" t="s">
        <v>469</v>
      </c>
      <c r="P8">
        <v>20914</v>
      </c>
      <c r="Q8" s="1">
        <f t="shared" ref="Q8:Q27" si="4">P8/P$29</f>
        <v>1.5495123044494578E-2</v>
      </c>
    </row>
    <row r="9" spans="1:17" x14ac:dyDescent="0.35">
      <c r="A9" s="147" t="s">
        <v>203</v>
      </c>
      <c r="B9">
        <v>8360</v>
      </c>
      <c r="C9" s="1">
        <f t="shared" si="0"/>
        <v>5.3549958716568912E-3</v>
      </c>
      <c r="D9" s="1">
        <f t="shared" si="1"/>
        <v>9.160097912242756E-3</v>
      </c>
      <c r="I9" t="s">
        <v>466</v>
      </c>
      <c r="J9">
        <v>244979</v>
      </c>
      <c r="K9" s="1">
        <f t="shared" si="2"/>
        <v>0.18958522934814237</v>
      </c>
      <c r="L9" s="358">
        <f t="shared" si="3"/>
        <v>0.23142053376762253</v>
      </c>
      <c r="O9" t="s">
        <v>472</v>
      </c>
      <c r="P9">
        <v>3646</v>
      </c>
      <c r="Q9" s="1">
        <f t="shared" si="4"/>
        <v>2.7013110175111042E-3</v>
      </c>
    </row>
    <row r="10" spans="1:17" x14ac:dyDescent="0.35">
      <c r="A10" s="268" t="s">
        <v>204</v>
      </c>
      <c r="B10">
        <v>6618</v>
      </c>
      <c r="C10" s="1">
        <f t="shared" si="0"/>
        <v>4.239158215146567E-3</v>
      </c>
      <c r="D10" s="1">
        <f t="shared" si="1"/>
        <v>7.2513789453615496E-3</v>
      </c>
      <c r="I10" t="s">
        <v>467</v>
      </c>
      <c r="J10">
        <v>233596</v>
      </c>
      <c r="K10" s="1">
        <f t="shared" si="2"/>
        <v>0.18077611238028021</v>
      </c>
      <c r="L10" s="380" t="s">
        <v>147</v>
      </c>
      <c r="O10" t="s">
        <v>476</v>
      </c>
      <c r="P10">
        <v>1825</v>
      </c>
      <c r="Q10" s="1">
        <f t="shared" si="4"/>
        <v>1.3521373030602757E-3</v>
      </c>
    </row>
    <row r="11" spans="1:17" x14ac:dyDescent="0.35">
      <c r="A11" s="269" t="s">
        <v>205</v>
      </c>
      <c r="B11">
        <v>3517</v>
      </c>
      <c r="C11" s="1">
        <f t="shared" si="0"/>
        <v>2.2528134546192925E-3</v>
      </c>
      <c r="D11" s="1">
        <f t="shared" si="1"/>
        <v>3.8535962149949489E-3</v>
      </c>
      <c r="I11" t="s">
        <v>468</v>
      </c>
      <c r="J11">
        <v>138726</v>
      </c>
      <c r="K11" s="1">
        <f t="shared" si="2"/>
        <v>0.1073577756728144</v>
      </c>
      <c r="L11" s="358">
        <f t="shared" si="3"/>
        <v>0.1310481509331298</v>
      </c>
      <c r="O11" t="s">
        <v>465</v>
      </c>
      <c r="P11">
        <v>805762</v>
      </c>
      <c r="Q11" s="358">
        <f t="shared" si="4"/>
        <v>0.59698677128134459</v>
      </c>
    </row>
    <row r="12" spans="1:17" x14ac:dyDescent="0.35">
      <c r="A12" s="268" t="s">
        <v>206</v>
      </c>
      <c r="B12">
        <v>3391</v>
      </c>
      <c r="C12" s="1">
        <f t="shared" si="0"/>
        <v>2.1721041866971909E-3</v>
      </c>
      <c r="D12" s="1">
        <f t="shared" si="1"/>
        <v>3.7155373230161703E-3</v>
      </c>
      <c r="I12" t="s">
        <v>469</v>
      </c>
      <c r="J12">
        <v>50009</v>
      </c>
      <c r="K12" s="1">
        <f t="shared" si="2"/>
        <v>3.8701144728614502E-2</v>
      </c>
      <c r="L12" s="358">
        <f t="shared" si="3"/>
        <v>4.7241230771556071E-2</v>
      </c>
      <c r="O12" t="s">
        <v>478</v>
      </c>
      <c r="P12">
        <v>454</v>
      </c>
      <c r="Q12" s="1">
        <f t="shared" si="4"/>
        <v>3.3636730717225488E-4</v>
      </c>
    </row>
    <row r="13" spans="1:17" x14ac:dyDescent="0.35">
      <c r="A13" s="268" t="s">
        <v>207</v>
      </c>
      <c r="B13">
        <v>3286</v>
      </c>
      <c r="C13" s="1">
        <f t="shared" si="0"/>
        <v>2.1048464634287733E-3</v>
      </c>
      <c r="D13" s="1">
        <f t="shared" si="1"/>
        <v>3.6004882463671886E-3</v>
      </c>
      <c r="I13" t="s">
        <v>470</v>
      </c>
      <c r="J13">
        <v>13269</v>
      </c>
      <c r="K13" s="1">
        <f t="shared" si="2"/>
        <v>1.0268661429022493E-2</v>
      </c>
      <c r="L13" s="1">
        <f t="shared" si="3"/>
        <v>1.2534621590269301E-2</v>
      </c>
      <c r="O13" t="s">
        <v>480</v>
      </c>
      <c r="P13">
        <v>282</v>
      </c>
      <c r="Q13" s="1">
        <f t="shared" si="4"/>
        <v>2.0893299696602617E-4</v>
      </c>
    </row>
    <row r="14" spans="1:17" x14ac:dyDescent="0.35">
      <c r="A14" s="231" t="s">
        <v>208</v>
      </c>
      <c r="B14">
        <v>2865</v>
      </c>
      <c r="C14" s="1">
        <f t="shared" si="0"/>
        <v>1.8351750206096881E-3</v>
      </c>
      <c r="D14" s="1">
        <f t="shared" si="1"/>
        <v>3.1391962342793654E-3</v>
      </c>
      <c r="I14" t="s">
        <v>471</v>
      </c>
      <c r="J14">
        <v>10680</v>
      </c>
      <c r="K14" s="1">
        <f t="shared" si="2"/>
        <v>8.2650768002080193E-3</v>
      </c>
      <c r="L14" s="1">
        <f t="shared" si="3"/>
        <v>1.0088910888844385E-2</v>
      </c>
      <c r="O14" t="s">
        <v>470</v>
      </c>
      <c r="P14">
        <v>19149</v>
      </c>
      <c r="Q14" s="1">
        <f t="shared" si="4"/>
        <v>1.418743957057601E-2</v>
      </c>
    </row>
    <row r="15" spans="1:17" x14ac:dyDescent="0.35">
      <c r="A15" t="s">
        <v>209</v>
      </c>
      <c r="B15">
        <v>2593</v>
      </c>
      <c r="C15" s="1">
        <f t="shared" si="0"/>
        <v>1.6609454898572152E-3</v>
      </c>
      <c r="D15" s="1">
        <f t="shared" si="1"/>
        <v>2.8411643404839073E-3</v>
      </c>
      <c r="I15" t="s">
        <v>472</v>
      </c>
      <c r="J15">
        <v>5738</v>
      </c>
      <c r="K15" s="1">
        <f t="shared" si="2"/>
        <v>4.4405440711229984E-3</v>
      </c>
      <c r="L15" s="1">
        <f t="shared" si="3"/>
        <v>5.4204279663098388E-3</v>
      </c>
      <c r="O15" t="s">
        <v>475</v>
      </c>
      <c r="P15">
        <v>2335</v>
      </c>
      <c r="Q15" s="1">
        <f t="shared" si="4"/>
        <v>1.7299948507647912E-3</v>
      </c>
    </row>
    <row r="16" spans="1:17" x14ac:dyDescent="0.35">
      <c r="A16" t="s">
        <v>210</v>
      </c>
      <c r="B16">
        <v>1980</v>
      </c>
      <c r="C16" s="1">
        <f t="shared" si="0"/>
        <v>1.2682884959187373E-3</v>
      </c>
      <c r="D16" s="1">
        <f t="shared" si="1"/>
        <v>2.1694968739522317E-3</v>
      </c>
      <c r="I16" t="s">
        <v>473</v>
      </c>
      <c r="J16">
        <v>4663</v>
      </c>
      <c r="K16" s="1">
        <f t="shared" si="2"/>
        <v>3.6086192059335202E-3</v>
      </c>
      <c r="L16" s="1">
        <f t="shared" si="3"/>
        <v>4.4049242953821503E-3</v>
      </c>
      <c r="O16" t="s">
        <v>471</v>
      </c>
      <c r="P16">
        <v>7422</v>
      </c>
      <c r="Q16" s="1">
        <f t="shared" si="4"/>
        <v>5.4989386648292421E-3</v>
      </c>
    </row>
    <row r="17" spans="1:17" x14ac:dyDescent="0.35">
      <c r="A17" t="s">
        <v>211</v>
      </c>
      <c r="B17">
        <v>1735</v>
      </c>
      <c r="C17" s="1">
        <f t="shared" si="0"/>
        <v>1.1113538082924289E-3</v>
      </c>
      <c r="D17" s="1">
        <f t="shared" si="1"/>
        <v>1.9010490284379403E-3</v>
      </c>
      <c r="E17" s="267">
        <f>SUM(D17:D159)</f>
        <v>2.2516747858443594E-2</v>
      </c>
      <c r="I17" t="s">
        <v>474</v>
      </c>
      <c r="J17">
        <v>3930</v>
      </c>
      <c r="K17" s="1">
        <f t="shared" si="2"/>
        <v>3.0413625304136255E-3</v>
      </c>
      <c r="L17" s="1">
        <f t="shared" si="3"/>
        <v>3.7124924899961079E-3</v>
      </c>
      <c r="O17" t="s">
        <v>483</v>
      </c>
      <c r="P17">
        <v>46</v>
      </c>
      <c r="Q17" s="1">
        <f t="shared" si="4"/>
        <v>3.4081269008642565E-5</v>
      </c>
    </row>
    <row r="18" spans="1:17" x14ac:dyDescent="0.35">
      <c r="A18" t="s">
        <v>212</v>
      </c>
      <c r="B18">
        <v>1591</v>
      </c>
      <c r="C18" s="1">
        <f t="shared" si="0"/>
        <v>1.0191146449528843E-3</v>
      </c>
      <c r="D18" s="1">
        <f t="shared" si="1"/>
        <v>1.7432674376050507E-3</v>
      </c>
      <c r="I18" t="s">
        <v>475</v>
      </c>
      <c r="J18">
        <v>3291</v>
      </c>
      <c r="K18" s="1">
        <f t="shared" si="2"/>
        <v>2.5468509128730894E-3</v>
      </c>
      <c r="L18" s="1">
        <f t="shared" si="3"/>
        <v>3.1088582149051379E-3</v>
      </c>
      <c r="O18" t="s">
        <v>466</v>
      </c>
      <c r="P18">
        <v>66496</v>
      </c>
      <c r="Q18" s="358">
        <f t="shared" si="4"/>
        <v>4.9266697043449915E-2</v>
      </c>
    </row>
    <row r="19" spans="1:17" x14ac:dyDescent="0.35">
      <c r="A19" s="269" t="s">
        <v>213</v>
      </c>
      <c r="B19">
        <v>1224</v>
      </c>
      <c r="C19" s="1">
        <f t="shared" si="0"/>
        <v>7.8403288838612849E-4</v>
      </c>
      <c r="D19" s="1">
        <f t="shared" si="1"/>
        <v>1.3411435220795614E-3</v>
      </c>
      <c r="I19" t="s">
        <v>476</v>
      </c>
      <c r="J19">
        <v>2908</v>
      </c>
      <c r="K19" s="1">
        <f t="shared" si="2"/>
        <v>2.2504534957869778E-3</v>
      </c>
      <c r="L19" s="1">
        <f t="shared" si="3"/>
        <v>2.7470555116815986E-3</v>
      </c>
      <c r="O19" t="s">
        <v>485</v>
      </c>
      <c r="P19">
        <v>31</v>
      </c>
      <c r="Q19" s="1">
        <f t="shared" si="4"/>
        <v>2.296781172321564E-5</v>
      </c>
    </row>
    <row r="20" spans="1:17" x14ac:dyDescent="0.35">
      <c r="A20" t="s">
        <v>214</v>
      </c>
      <c r="B20">
        <v>1217</v>
      </c>
      <c r="C20" s="1">
        <f t="shared" si="0"/>
        <v>7.7954904016823401E-4</v>
      </c>
      <c r="D20" s="1">
        <f t="shared" si="1"/>
        <v>1.3334735836362959E-3</v>
      </c>
      <c r="I20" t="s">
        <v>477</v>
      </c>
      <c r="J20">
        <v>848</v>
      </c>
      <c r="K20" s="1">
        <f t="shared" si="2"/>
        <v>6.5625328900528095E-4</v>
      </c>
      <c r="L20" s="1">
        <f t="shared" si="3"/>
        <v>8.0106708181086508E-4</v>
      </c>
      <c r="O20" t="s">
        <v>468</v>
      </c>
      <c r="P20">
        <v>114666</v>
      </c>
      <c r="Q20" s="358">
        <f t="shared" si="4"/>
        <v>8.4955712872717568E-2</v>
      </c>
    </row>
    <row r="21" spans="1:17" x14ac:dyDescent="0.35">
      <c r="A21" s="138" t="s">
        <v>215</v>
      </c>
      <c r="B21">
        <v>1167</v>
      </c>
      <c r="C21" s="1">
        <f t="shared" si="0"/>
        <v>7.4752155289755881E-4</v>
      </c>
      <c r="D21" s="1">
        <f t="shared" si="1"/>
        <v>1.2786883090415426E-3</v>
      </c>
      <c r="I21" t="s">
        <v>478</v>
      </c>
      <c r="J21">
        <v>702</v>
      </c>
      <c r="K21" s="1">
        <f t="shared" si="2"/>
        <v>5.4326628405861705E-4</v>
      </c>
      <c r="L21" s="1">
        <f t="shared" si="3"/>
        <v>6.631475134802208E-4</v>
      </c>
      <c r="O21" t="s">
        <v>473</v>
      </c>
      <c r="P21">
        <v>37</v>
      </c>
      <c r="Q21" s="1">
        <f t="shared" si="4"/>
        <v>2.7413194637386412E-5</v>
      </c>
    </row>
    <row r="22" spans="1:17" x14ac:dyDescent="0.35">
      <c r="A22" s="138" t="s">
        <v>216</v>
      </c>
      <c r="B22">
        <v>911</v>
      </c>
      <c r="C22" s="1">
        <f t="shared" si="0"/>
        <v>5.8354081807170187E-4</v>
      </c>
      <c r="D22" s="1">
        <f t="shared" si="1"/>
        <v>9.9818770311640558E-4</v>
      </c>
      <c r="I22" t="s">
        <v>479</v>
      </c>
      <c r="J22">
        <v>500</v>
      </c>
      <c r="K22" s="1">
        <f t="shared" si="2"/>
        <v>3.8694179776254777E-4</v>
      </c>
      <c r="L22" s="1">
        <f t="shared" si="3"/>
        <v>4.7232728880357609E-4</v>
      </c>
      <c r="O22" t="s">
        <v>477</v>
      </c>
      <c r="P22">
        <v>598</v>
      </c>
      <c r="Q22" s="1">
        <f t="shared" si="4"/>
        <v>4.4305649711235334E-4</v>
      </c>
    </row>
    <row r="23" spans="1:17" x14ac:dyDescent="0.35">
      <c r="A23" t="s">
        <v>217</v>
      </c>
      <c r="B23">
        <v>903</v>
      </c>
      <c r="C23" s="1">
        <f t="shared" si="0"/>
        <v>5.7841642010839382E-4</v>
      </c>
      <c r="D23" s="1">
        <f t="shared" si="1"/>
        <v>9.8942205918124498E-4</v>
      </c>
      <c r="I23" t="s">
        <v>480</v>
      </c>
      <c r="J23">
        <v>426</v>
      </c>
      <c r="K23" s="1">
        <f t="shared" si="2"/>
        <v>3.2967441169369066E-4</v>
      </c>
      <c r="L23" s="1">
        <f t="shared" si="3"/>
        <v>4.0242285006064681E-4</v>
      </c>
      <c r="O23" t="s">
        <v>474</v>
      </c>
      <c r="P23">
        <v>617</v>
      </c>
      <c r="Q23" s="1">
        <f t="shared" si="4"/>
        <v>4.5713354300722743E-4</v>
      </c>
    </row>
    <row r="24" spans="1:17" x14ac:dyDescent="0.35">
      <c r="A24" t="s">
        <v>218</v>
      </c>
      <c r="B24">
        <v>878</v>
      </c>
      <c r="C24" s="1">
        <f t="shared" si="0"/>
        <v>5.6240267647305621E-4</v>
      </c>
      <c r="D24" s="1">
        <f t="shared" si="1"/>
        <v>9.6202942188386832E-4</v>
      </c>
      <c r="I24" t="s">
        <v>481</v>
      </c>
      <c r="J24">
        <v>414</v>
      </c>
      <c r="K24" s="1">
        <f t="shared" si="2"/>
        <v>3.2038780854738952E-4</v>
      </c>
      <c r="L24" s="1">
        <f t="shared" si="3"/>
        <v>3.9108699512936098E-4</v>
      </c>
      <c r="O24" t="s">
        <v>479</v>
      </c>
      <c r="P24">
        <v>120</v>
      </c>
      <c r="Q24" s="1">
        <f t="shared" si="4"/>
        <v>8.8907658283415389E-5</v>
      </c>
    </row>
    <row r="25" spans="1:17" x14ac:dyDescent="0.35">
      <c r="A25" t="s">
        <v>219</v>
      </c>
      <c r="B25">
        <v>831</v>
      </c>
      <c r="C25" s="1">
        <f t="shared" si="0"/>
        <v>5.3229683843862151E-4</v>
      </c>
      <c r="D25" s="1">
        <f t="shared" si="1"/>
        <v>9.1053126376480027E-4</v>
      </c>
      <c r="I25" t="s">
        <v>482</v>
      </c>
      <c r="J25">
        <v>332</v>
      </c>
      <c r="K25" s="1">
        <f t="shared" si="2"/>
        <v>2.5692935371433173E-4</v>
      </c>
      <c r="L25" s="1">
        <f t="shared" si="3"/>
        <v>3.1362531976557453E-4</v>
      </c>
      <c r="O25" t="s">
        <v>482</v>
      </c>
      <c r="P25">
        <v>4</v>
      </c>
      <c r="Q25" s="1">
        <f t="shared" si="4"/>
        <v>2.9635886094471796E-6</v>
      </c>
    </row>
    <row r="26" spans="1:17" x14ac:dyDescent="0.35">
      <c r="A26" t="s">
        <v>220</v>
      </c>
      <c r="B26">
        <v>674</v>
      </c>
      <c r="C26" s="1">
        <f t="shared" si="0"/>
        <v>4.3173052840870147E-4</v>
      </c>
      <c r="D26" s="1">
        <f t="shared" si="1"/>
        <v>7.385055015372748E-4</v>
      </c>
      <c r="I26" t="s">
        <v>483</v>
      </c>
      <c r="J26">
        <v>28</v>
      </c>
      <c r="K26" s="1">
        <f t="shared" si="2"/>
        <v>2.1668740674702675E-5</v>
      </c>
      <c r="L26" s="1">
        <f t="shared" si="3"/>
        <v>2.6450328173000262E-5</v>
      </c>
      <c r="O26" t="s">
        <v>484</v>
      </c>
      <c r="P26">
        <v>2448</v>
      </c>
      <c r="Q26" s="1">
        <f t="shared" si="4"/>
        <v>1.8137162289816738E-3</v>
      </c>
    </row>
    <row r="27" spans="1:17" x14ac:dyDescent="0.35">
      <c r="A27" t="s">
        <v>221</v>
      </c>
      <c r="B27">
        <v>497</v>
      </c>
      <c r="C27" s="1">
        <f t="shared" si="0"/>
        <v>3.1835322347051131E-4</v>
      </c>
      <c r="D27" s="1">
        <f t="shared" si="1"/>
        <v>5.4456562947184802E-4</v>
      </c>
      <c r="I27" t="s">
        <v>484</v>
      </c>
      <c r="J27">
        <v>27</v>
      </c>
      <c r="K27" s="1">
        <f t="shared" si="2"/>
        <v>2.0894857079177578E-5</v>
      </c>
      <c r="L27" s="1">
        <f t="shared" si="3"/>
        <v>2.5505673595393108E-5</v>
      </c>
      <c r="O27" t="s">
        <v>481</v>
      </c>
      <c r="P27">
        <v>17472</v>
      </c>
      <c r="Q27" s="1">
        <f t="shared" si="4"/>
        <v>1.2944955046065281E-2</v>
      </c>
    </row>
    <row r="28" spans="1:17" x14ac:dyDescent="0.35">
      <c r="A28" t="s">
        <v>222</v>
      </c>
      <c r="B28">
        <v>479</v>
      </c>
      <c r="C28" s="1">
        <f t="shared" si="0"/>
        <v>3.0682332805306828E-4</v>
      </c>
      <c r="D28" s="1">
        <f t="shared" si="1"/>
        <v>5.2484293061773682E-4</v>
      </c>
      <c r="I28" t="s">
        <v>485</v>
      </c>
      <c r="J28">
        <v>21</v>
      </c>
      <c r="K28" s="1">
        <f t="shared" si="2"/>
        <v>1.6251555506027006E-5</v>
      </c>
      <c r="L28" s="1">
        <f t="shared" si="3"/>
        <v>1.9837746129750195E-5</v>
      </c>
      <c r="O28" t="s">
        <v>467</v>
      </c>
      <c r="P28">
        <v>211463</v>
      </c>
      <c r="Q28" s="381">
        <f>P28/P30</f>
        <v>0.13545092231635342</v>
      </c>
    </row>
    <row r="29" spans="1:17" x14ac:dyDescent="0.35">
      <c r="A29" t="s">
        <v>223</v>
      </c>
      <c r="B29">
        <v>442</v>
      </c>
      <c r="C29" s="1">
        <f t="shared" si="0"/>
        <v>2.8312298747276861E-4</v>
      </c>
      <c r="D29" s="1">
        <f t="shared" si="1"/>
        <v>4.8430182741761936E-4</v>
      </c>
      <c r="P29">
        <f>SUM(P7:P28)-P28</f>
        <v>1349715</v>
      </c>
    </row>
    <row r="30" spans="1:17" x14ac:dyDescent="0.35">
      <c r="A30" t="s">
        <v>224</v>
      </c>
      <c r="B30">
        <v>414</v>
      </c>
      <c r="C30" s="1">
        <f t="shared" si="0"/>
        <v>2.651875946011905E-4</v>
      </c>
      <c r="D30" s="1">
        <f t="shared" si="1"/>
        <v>4.5362207364455751E-4</v>
      </c>
      <c r="P30">
        <f>SUM(P7:P28)</f>
        <v>1561178</v>
      </c>
    </row>
    <row r="31" spans="1:17" x14ac:dyDescent="0.35">
      <c r="A31" t="s">
        <v>225</v>
      </c>
      <c r="B31">
        <v>407</v>
      </c>
      <c r="C31" s="1">
        <f t="shared" si="0"/>
        <v>2.6070374638329598E-4</v>
      </c>
      <c r="D31" s="1">
        <f t="shared" si="1"/>
        <v>4.4595213520129206E-4</v>
      </c>
    </row>
    <row r="32" spans="1:17" x14ac:dyDescent="0.35">
      <c r="A32" t="s">
        <v>226</v>
      </c>
      <c r="B32">
        <v>368</v>
      </c>
      <c r="C32" s="1">
        <f t="shared" si="0"/>
        <v>2.3572230631216935E-4</v>
      </c>
      <c r="D32" s="1">
        <f t="shared" si="1"/>
        <v>4.0321962101738445E-4</v>
      </c>
    </row>
    <row r="33" spans="1:4" x14ac:dyDescent="0.35">
      <c r="A33" t="s">
        <v>227</v>
      </c>
      <c r="B33">
        <v>352</v>
      </c>
      <c r="C33" s="1">
        <f t="shared" si="0"/>
        <v>2.2547351038555331E-4</v>
      </c>
      <c r="D33" s="1">
        <f t="shared" si="1"/>
        <v>3.856883331470634E-4</v>
      </c>
    </row>
    <row r="34" spans="1:4" x14ac:dyDescent="0.35">
      <c r="A34" t="s">
        <v>228</v>
      </c>
      <c r="B34">
        <v>325</v>
      </c>
      <c r="C34" s="1">
        <f t="shared" si="0"/>
        <v>2.0817866725938869E-4</v>
      </c>
      <c r="D34" s="1">
        <f t="shared" si="1"/>
        <v>3.561042848658966E-4</v>
      </c>
    </row>
    <row r="35" spans="1:4" x14ac:dyDescent="0.35">
      <c r="A35" t="s">
        <v>229</v>
      </c>
      <c r="B35">
        <v>318</v>
      </c>
      <c r="C35" s="1">
        <f t="shared" si="0"/>
        <v>2.0369481904149416E-4</v>
      </c>
      <c r="D35" s="1">
        <f t="shared" si="1"/>
        <v>3.4843434642263115E-4</v>
      </c>
    </row>
    <row r="36" spans="1:4" x14ac:dyDescent="0.35">
      <c r="A36" t="s">
        <v>230</v>
      </c>
      <c r="B36">
        <v>308</v>
      </c>
      <c r="C36" s="1">
        <f t="shared" si="0"/>
        <v>1.9728932158735913E-4</v>
      </c>
      <c r="D36" s="1">
        <f t="shared" si="1"/>
        <v>3.374772915036805E-4</v>
      </c>
    </row>
    <row r="37" spans="1:4" x14ac:dyDescent="0.35">
      <c r="A37" t="s">
        <v>231</v>
      </c>
      <c r="B37">
        <v>273</v>
      </c>
      <c r="C37" s="1">
        <f t="shared" si="0"/>
        <v>1.748700804978865E-4</v>
      </c>
      <c r="D37" s="1">
        <f t="shared" si="1"/>
        <v>2.9912759928735314E-4</v>
      </c>
    </row>
    <row r="38" spans="1:4" x14ac:dyDescent="0.35">
      <c r="A38" t="s">
        <v>232</v>
      </c>
      <c r="B38">
        <v>260</v>
      </c>
      <c r="C38" s="1">
        <f t="shared" si="0"/>
        <v>1.6654293380751096E-4</v>
      </c>
      <c r="D38" s="1">
        <f t="shared" si="1"/>
        <v>2.8488342789271729E-4</v>
      </c>
    </row>
    <row r="39" spans="1:4" x14ac:dyDescent="0.35">
      <c r="A39" t="s">
        <v>233</v>
      </c>
      <c r="B39">
        <v>225</v>
      </c>
      <c r="C39" s="1">
        <f t="shared" si="0"/>
        <v>1.4412369271803833E-4</v>
      </c>
      <c r="D39" s="1">
        <f t="shared" si="1"/>
        <v>2.4653373567638993E-4</v>
      </c>
    </row>
    <row r="40" spans="1:4" x14ac:dyDescent="0.35">
      <c r="A40" t="s">
        <v>234</v>
      </c>
      <c r="B40">
        <v>207</v>
      </c>
      <c r="C40" s="1">
        <f t="shared" si="0"/>
        <v>1.3259379730059525E-4</v>
      </c>
      <c r="D40" s="1">
        <f t="shared" si="1"/>
        <v>2.2681103682227875E-4</v>
      </c>
    </row>
    <row r="41" spans="1:4" x14ac:dyDescent="0.35">
      <c r="A41" t="s">
        <v>235</v>
      </c>
      <c r="B41">
        <v>204</v>
      </c>
      <c r="C41" s="1">
        <f t="shared" si="0"/>
        <v>1.3067214806435475E-4</v>
      </c>
      <c r="D41" s="1">
        <f t="shared" si="1"/>
        <v>2.2352392034659355E-4</v>
      </c>
    </row>
    <row r="42" spans="1:4" x14ac:dyDescent="0.35">
      <c r="A42" t="s">
        <v>236</v>
      </c>
      <c r="B42">
        <v>204</v>
      </c>
      <c r="C42" s="1">
        <f t="shared" si="0"/>
        <v>1.3067214806435475E-4</v>
      </c>
      <c r="D42" s="1">
        <f t="shared" si="1"/>
        <v>2.2352392034659355E-4</v>
      </c>
    </row>
    <row r="43" spans="1:4" x14ac:dyDescent="0.35">
      <c r="A43" t="s">
        <v>237</v>
      </c>
      <c r="B43">
        <v>180</v>
      </c>
      <c r="C43" s="1">
        <f t="shared" si="0"/>
        <v>1.1529895417443066E-4</v>
      </c>
      <c r="D43" s="1">
        <f t="shared" si="1"/>
        <v>1.9722698854111198E-4</v>
      </c>
    </row>
    <row r="44" spans="1:4" x14ac:dyDescent="0.35">
      <c r="A44" t="s">
        <v>238</v>
      </c>
      <c r="B44">
        <v>176</v>
      </c>
      <c r="C44" s="1">
        <f t="shared" si="0"/>
        <v>1.1273675519277665E-4</v>
      </c>
      <c r="D44" s="1">
        <f t="shared" si="1"/>
        <v>1.928441665735317E-4</v>
      </c>
    </row>
    <row r="45" spans="1:4" x14ac:dyDescent="0.35">
      <c r="A45" t="s">
        <v>239</v>
      </c>
      <c r="B45">
        <v>165</v>
      </c>
      <c r="C45" s="1">
        <f t="shared" si="0"/>
        <v>1.056907079932281E-4</v>
      </c>
      <c r="D45" s="1">
        <f t="shared" si="1"/>
        <v>1.8079140616268597E-4</v>
      </c>
    </row>
    <row r="46" spans="1:4" x14ac:dyDescent="0.35">
      <c r="A46" t="s">
        <v>240</v>
      </c>
      <c r="B46">
        <v>164</v>
      </c>
      <c r="C46" s="1">
        <f t="shared" si="0"/>
        <v>1.0505015824781461E-4</v>
      </c>
      <c r="D46" s="1">
        <f t="shared" si="1"/>
        <v>1.796957006707909E-4</v>
      </c>
    </row>
    <row r="47" spans="1:4" x14ac:dyDescent="0.35">
      <c r="A47" t="s">
        <v>241</v>
      </c>
      <c r="B47">
        <v>152</v>
      </c>
      <c r="C47" s="1">
        <f t="shared" si="0"/>
        <v>9.7363561302852555E-5</v>
      </c>
      <c r="D47" s="1">
        <f t="shared" si="1"/>
        <v>1.665472347680501E-4</v>
      </c>
    </row>
    <row r="48" spans="1:4" x14ac:dyDescent="0.35">
      <c r="A48" t="s">
        <v>242</v>
      </c>
      <c r="B48">
        <v>149</v>
      </c>
      <c r="C48" s="1">
        <f t="shared" si="0"/>
        <v>9.5441912066612051E-5</v>
      </c>
      <c r="D48" s="1">
        <f t="shared" si="1"/>
        <v>1.632601182923649E-4</v>
      </c>
    </row>
    <row r="49" spans="1:4" x14ac:dyDescent="0.35">
      <c r="A49" t="s">
        <v>243</v>
      </c>
      <c r="B49">
        <v>128</v>
      </c>
      <c r="C49" s="1">
        <f t="shared" si="0"/>
        <v>8.199036741292847E-5</v>
      </c>
      <c r="D49" s="1">
        <f t="shared" si="1"/>
        <v>1.4025030296256852E-4</v>
      </c>
    </row>
    <row r="50" spans="1:4" x14ac:dyDescent="0.35">
      <c r="A50" t="s">
        <v>244</v>
      </c>
      <c r="B50">
        <v>125</v>
      </c>
      <c r="C50" s="1">
        <f t="shared" si="0"/>
        <v>8.0068718176687966E-5</v>
      </c>
      <c r="D50" s="1">
        <f t="shared" si="1"/>
        <v>1.3696318648688332E-4</v>
      </c>
    </row>
    <row r="51" spans="1:4" x14ac:dyDescent="0.35">
      <c r="A51" t="s">
        <v>245</v>
      </c>
      <c r="B51">
        <v>125</v>
      </c>
      <c r="C51" s="1">
        <f t="shared" si="0"/>
        <v>8.0068718176687966E-5</v>
      </c>
      <c r="D51" s="1">
        <f t="shared" si="1"/>
        <v>1.3696318648688332E-4</v>
      </c>
    </row>
    <row r="52" spans="1:4" x14ac:dyDescent="0.35">
      <c r="A52" t="s">
        <v>246</v>
      </c>
      <c r="B52">
        <v>119</v>
      </c>
      <c r="C52" s="1">
        <f t="shared" si="0"/>
        <v>7.6225419704206945E-5</v>
      </c>
      <c r="D52" s="1">
        <f t="shared" si="1"/>
        <v>1.3038895353551292E-4</v>
      </c>
    </row>
    <row r="53" spans="1:4" x14ac:dyDescent="0.35">
      <c r="A53" t="s">
        <v>247</v>
      </c>
      <c r="B53">
        <v>113</v>
      </c>
      <c r="C53" s="1">
        <f t="shared" si="0"/>
        <v>7.238212123172591E-5</v>
      </c>
      <c r="D53" s="1">
        <f t="shared" si="1"/>
        <v>1.2381472058414252E-4</v>
      </c>
    </row>
    <row r="54" spans="1:4" x14ac:dyDescent="0.35">
      <c r="A54" t="s">
        <v>248</v>
      </c>
      <c r="B54">
        <v>111</v>
      </c>
      <c r="C54" s="1">
        <f t="shared" si="0"/>
        <v>7.1101021740898912E-5</v>
      </c>
      <c r="D54" s="1">
        <f t="shared" si="1"/>
        <v>1.2162330960035238E-4</v>
      </c>
    </row>
    <row r="55" spans="1:4" x14ac:dyDescent="0.35">
      <c r="A55" t="s">
        <v>249</v>
      </c>
      <c r="B55">
        <v>108</v>
      </c>
      <c r="C55" s="1">
        <f t="shared" si="0"/>
        <v>6.9179372504658395E-5</v>
      </c>
      <c r="D55" s="1">
        <f t="shared" si="1"/>
        <v>1.1833619312466718E-4</v>
      </c>
    </row>
    <row r="56" spans="1:4" x14ac:dyDescent="0.35">
      <c r="A56" t="s">
        <v>250</v>
      </c>
      <c r="B56">
        <v>107</v>
      </c>
      <c r="C56" s="1">
        <f t="shared" si="0"/>
        <v>6.8538822759244889E-5</v>
      </c>
      <c r="D56" s="1">
        <f t="shared" si="1"/>
        <v>1.1724048763277212E-4</v>
      </c>
    </row>
    <row r="57" spans="1:4" x14ac:dyDescent="0.35">
      <c r="A57" t="s">
        <v>251</v>
      </c>
      <c r="B57">
        <v>101</v>
      </c>
      <c r="C57" s="1">
        <f t="shared" si="0"/>
        <v>6.4695524286763868E-5</v>
      </c>
      <c r="D57" s="1">
        <f t="shared" si="1"/>
        <v>1.1066625468140171E-4</v>
      </c>
    </row>
    <row r="58" spans="1:4" x14ac:dyDescent="0.35">
      <c r="A58" t="s">
        <v>252</v>
      </c>
      <c r="B58">
        <v>91</v>
      </c>
      <c r="C58" s="1">
        <f t="shared" si="0"/>
        <v>5.8290026832628837E-5</v>
      </c>
      <c r="D58" s="1">
        <f t="shared" si="1"/>
        <v>9.9709199762451051E-5</v>
      </c>
    </row>
    <row r="59" spans="1:4" x14ac:dyDescent="0.35">
      <c r="A59" t="s">
        <v>253</v>
      </c>
      <c r="B59">
        <v>76</v>
      </c>
      <c r="C59" s="1">
        <f t="shared" si="0"/>
        <v>4.8681780651426278E-5</v>
      </c>
      <c r="D59" s="1">
        <f t="shared" si="1"/>
        <v>8.3273617384025048E-5</v>
      </c>
    </row>
    <row r="60" spans="1:4" x14ac:dyDescent="0.35">
      <c r="A60" t="s">
        <v>254</v>
      </c>
      <c r="B60">
        <v>74</v>
      </c>
      <c r="C60" s="1">
        <f t="shared" si="0"/>
        <v>4.7400681160599273E-5</v>
      </c>
      <c r="D60" s="1">
        <f t="shared" si="1"/>
        <v>8.1082206400234923E-5</v>
      </c>
    </row>
    <row r="61" spans="1:4" x14ac:dyDescent="0.35">
      <c r="A61" t="s">
        <v>255</v>
      </c>
      <c r="B61">
        <v>73</v>
      </c>
      <c r="C61" s="1">
        <f t="shared" si="0"/>
        <v>4.6760131415185767E-5</v>
      </c>
      <c r="D61" s="1">
        <f t="shared" si="1"/>
        <v>7.9986500908339848E-5</v>
      </c>
    </row>
    <row r="62" spans="1:4" x14ac:dyDescent="0.35">
      <c r="A62" t="s">
        <v>256</v>
      </c>
      <c r="B62">
        <v>68</v>
      </c>
      <c r="C62" s="1">
        <f t="shared" si="0"/>
        <v>4.3557382688118252E-5</v>
      </c>
      <c r="D62" s="1">
        <f t="shared" si="1"/>
        <v>7.4507973448864522E-5</v>
      </c>
    </row>
    <row r="63" spans="1:4" x14ac:dyDescent="0.35">
      <c r="A63" t="s">
        <v>257</v>
      </c>
      <c r="B63">
        <v>68</v>
      </c>
      <c r="C63" s="1">
        <f t="shared" si="0"/>
        <v>4.3557382688118252E-5</v>
      </c>
      <c r="D63" s="1">
        <f t="shared" si="1"/>
        <v>7.4507973448864522E-5</v>
      </c>
    </row>
    <row r="64" spans="1:4" x14ac:dyDescent="0.35">
      <c r="A64" t="s">
        <v>258</v>
      </c>
      <c r="B64">
        <v>65</v>
      </c>
      <c r="C64" s="1">
        <f t="shared" si="0"/>
        <v>4.1635733451877741E-5</v>
      </c>
      <c r="D64" s="1">
        <f t="shared" si="1"/>
        <v>7.1220856973179322E-5</v>
      </c>
    </row>
    <row r="65" spans="1:4" x14ac:dyDescent="0.35">
      <c r="A65" t="s">
        <v>259</v>
      </c>
      <c r="B65">
        <v>62</v>
      </c>
      <c r="C65" s="1">
        <f t="shared" si="0"/>
        <v>3.971408421563723E-5</v>
      </c>
      <c r="D65" s="1">
        <f t="shared" si="1"/>
        <v>6.7933740497494121E-5</v>
      </c>
    </row>
    <row r="66" spans="1:4" x14ac:dyDescent="0.35">
      <c r="A66" t="s">
        <v>260</v>
      </c>
      <c r="B66">
        <v>61</v>
      </c>
      <c r="C66" s="1">
        <f t="shared" si="0"/>
        <v>3.9073534470223725E-5</v>
      </c>
      <c r="D66" s="1">
        <f t="shared" si="1"/>
        <v>6.6838035005599059E-5</v>
      </c>
    </row>
    <row r="67" spans="1:4" x14ac:dyDescent="0.35">
      <c r="A67" t="s">
        <v>261</v>
      </c>
      <c r="B67">
        <v>58</v>
      </c>
      <c r="C67" s="1">
        <f t="shared" si="0"/>
        <v>3.7151885233983214E-5</v>
      </c>
      <c r="D67" s="1">
        <f t="shared" si="1"/>
        <v>6.3550918529913859E-5</v>
      </c>
    </row>
    <row r="68" spans="1:4" x14ac:dyDescent="0.35">
      <c r="A68" t="s">
        <v>262</v>
      </c>
      <c r="B68">
        <v>54</v>
      </c>
      <c r="C68" s="1">
        <f t="shared" ref="C68:C131" si="5">B68/$E$3</f>
        <v>3.4589686252329198E-5</v>
      </c>
      <c r="D68" s="1">
        <f t="shared" ref="D68:D131" si="6">B68/$E$4</f>
        <v>5.9168096562333589E-5</v>
      </c>
    </row>
    <row r="69" spans="1:4" x14ac:dyDescent="0.35">
      <c r="A69" t="s">
        <v>263</v>
      </c>
      <c r="B69">
        <v>50</v>
      </c>
      <c r="C69" s="1">
        <f t="shared" si="5"/>
        <v>3.2027487270675181E-5</v>
      </c>
      <c r="D69" s="1">
        <f t="shared" si="6"/>
        <v>5.4785274594753326E-5</v>
      </c>
    </row>
    <row r="70" spans="1:4" x14ac:dyDescent="0.35">
      <c r="A70" t="s">
        <v>264</v>
      </c>
      <c r="B70">
        <v>50</v>
      </c>
      <c r="C70" s="1">
        <f t="shared" si="5"/>
        <v>3.2027487270675181E-5</v>
      </c>
      <c r="D70" s="1">
        <f t="shared" si="6"/>
        <v>5.4785274594753326E-5</v>
      </c>
    </row>
    <row r="71" spans="1:4" x14ac:dyDescent="0.35">
      <c r="A71" t="s">
        <v>265</v>
      </c>
      <c r="B71">
        <v>49</v>
      </c>
      <c r="C71" s="1">
        <f t="shared" si="5"/>
        <v>3.1386937525261682E-5</v>
      </c>
      <c r="D71" s="1">
        <f t="shared" si="6"/>
        <v>5.3689569102858257E-5</v>
      </c>
    </row>
    <row r="72" spans="1:4" x14ac:dyDescent="0.35">
      <c r="A72" t="s">
        <v>266</v>
      </c>
      <c r="B72">
        <v>47</v>
      </c>
      <c r="C72" s="1">
        <f t="shared" si="5"/>
        <v>3.0105838034434674E-5</v>
      </c>
      <c r="D72" s="1">
        <f t="shared" si="6"/>
        <v>5.1498158119068126E-5</v>
      </c>
    </row>
    <row r="73" spans="1:4" x14ac:dyDescent="0.35">
      <c r="A73" t="s">
        <v>267</v>
      </c>
      <c r="B73">
        <v>47</v>
      </c>
      <c r="C73" s="1">
        <f t="shared" si="5"/>
        <v>3.0105838034434674E-5</v>
      </c>
      <c r="D73" s="1">
        <f t="shared" si="6"/>
        <v>5.1498158119068126E-5</v>
      </c>
    </row>
    <row r="74" spans="1:4" x14ac:dyDescent="0.35">
      <c r="A74" t="s">
        <v>268</v>
      </c>
      <c r="B74">
        <v>46</v>
      </c>
      <c r="C74" s="1">
        <f t="shared" si="5"/>
        <v>2.9465288289021168E-5</v>
      </c>
      <c r="D74" s="1">
        <f t="shared" si="6"/>
        <v>5.0402452627173056E-5</v>
      </c>
    </row>
    <row r="75" spans="1:4" x14ac:dyDescent="0.35">
      <c r="A75" t="s">
        <v>269</v>
      </c>
      <c r="B75">
        <v>42</v>
      </c>
      <c r="C75" s="1">
        <f t="shared" si="5"/>
        <v>2.6903089307367155E-5</v>
      </c>
      <c r="D75" s="1">
        <f t="shared" si="6"/>
        <v>4.6019630659592794E-5</v>
      </c>
    </row>
    <row r="76" spans="1:4" x14ac:dyDescent="0.35">
      <c r="A76" t="s">
        <v>270</v>
      </c>
      <c r="B76">
        <v>42</v>
      </c>
      <c r="C76" s="1">
        <f t="shared" si="5"/>
        <v>2.6903089307367155E-5</v>
      </c>
      <c r="D76" s="1">
        <f t="shared" si="6"/>
        <v>4.6019630659592794E-5</v>
      </c>
    </row>
    <row r="77" spans="1:4" x14ac:dyDescent="0.35">
      <c r="A77" t="s">
        <v>271</v>
      </c>
      <c r="B77">
        <v>39</v>
      </c>
      <c r="C77" s="1">
        <f t="shared" si="5"/>
        <v>2.4981440071126645E-5</v>
      </c>
      <c r="D77" s="1">
        <f t="shared" si="6"/>
        <v>4.2732514183907593E-5</v>
      </c>
    </row>
    <row r="78" spans="1:4" x14ac:dyDescent="0.35">
      <c r="A78" t="s">
        <v>272</v>
      </c>
      <c r="B78">
        <v>38</v>
      </c>
      <c r="C78" s="1">
        <f t="shared" si="5"/>
        <v>2.4340890325713139E-5</v>
      </c>
      <c r="D78" s="1">
        <f t="shared" si="6"/>
        <v>4.1636808692012524E-5</v>
      </c>
    </row>
    <row r="79" spans="1:4" x14ac:dyDescent="0.35">
      <c r="A79" t="s">
        <v>273</v>
      </c>
      <c r="B79">
        <v>37</v>
      </c>
      <c r="C79" s="1">
        <f t="shared" si="5"/>
        <v>2.3700340580299636E-5</v>
      </c>
      <c r="D79" s="1">
        <f t="shared" si="6"/>
        <v>4.0541103200117462E-5</v>
      </c>
    </row>
    <row r="80" spans="1:4" x14ac:dyDescent="0.35">
      <c r="A80" t="s">
        <v>274</v>
      </c>
      <c r="B80">
        <v>37</v>
      </c>
      <c r="C80" s="1">
        <f t="shared" si="5"/>
        <v>2.3700340580299636E-5</v>
      </c>
      <c r="D80" s="1">
        <f t="shared" si="6"/>
        <v>4.0541103200117462E-5</v>
      </c>
    </row>
    <row r="81" spans="1:4" x14ac:dyDescent="0.35">
      <c r="A81" t="s">
        <v>275</v>
      </c>
      <c r="B81">
        <v>36</v>
      </c>
      <c r="C81" s="1">
        <f t="shared" si="5"/>
        <v>2.3059790834886134E-5</v>
      </c>
      <c r="D81" s="1">
        <f t="shared" si="6"/>
        <v>3.9445397708222393E-5</v>
      </c>
    </row>
    <row r="82" spans="1:4" x14ac:dyDescent="0.35">
      <c r="A82" t="s">
        <v>276</v>
      </c>
      <c r="B82">
        <v>34</v>
      </c>
      <c r="C82" s="1">
        <f t="shared" si="5"/>
        <v>2.1778691344059126E-5</v>
      </c>
      <c r="D82" s="1">
        <f t="shared" si="6"/>
        <v>3.7253986724432261E-5</v>
      </c>
    </row>
    <row r="83" spans="1:4" x14ac:dyDescent="0.35">
      <c r="A83" t="s">
        <v>277</v>
      </c>
      <c r="B83">
        <v>34</v>
      </c>
      <c r="C83" s="1">
        <f t="shared" si="5"/>
        <v>2.1778691344059126E-5</v>
      </c>
      <c r="D83" s="1">
        <f t="shared" si="6"/>
        <v>3.7253986724432261E-5</v>
      </c>
    </row>
    <row r="84" spans="1:4" x14ac:dyDescent="0.35">
      <c r="A84" t="s">
        <v>278</v>
      </c>
      <c r="B84">
        <v>32</v>
      </c>
      <c r="C84" s="1">
        <f t="shared" si="5"/>
        <v>2.0497591853232118E-5</v>
      </c>
      <c r="D84" s="1">
        <f t="shared" si="6"/>
        <v>3.506257574064213E-5</v>
      </c>
    </row>
    <row r="85" spans="1:4" x14ac:dyDescent="0.35">
      <c r="A85" t="s">
        <v>279</v>
      </c>
      <c r="B85">
        <v>30</v>
      </c>
      <c r="C85" s="1">
        <f t="shared" si="5"/>
        <v>1.9216492362405109E-5</v>
      </c>
      <c r="D85" s="1">
        <f t="shared" si="6"/>
        <v>3.2871164756851992E-5</v>
      </c>
    </row>
    <row r="86" spans="1:4" x14ac:dyDescent="0.35">
      <c r="A86" t="s">
        <v>280</v>
      </c>
      <c r="B86">
        <v>29</v>
      </c>
      <c r="C86" s="1">
        <f t="shared" si="5"/>
        <v>1.8575942616991607E-5</v>
      </c>
      <c r="D86" s="1">
        <f t="shared" si="6"/>
        <v>3.1775459264956929E-5</v>
      </c>
    </row>
    <row r="87" spans="1:4" x14ac:dyDescent="0.35">
      <c r="A87" t="s">
        <v>281</v>
      </c>
      <c r="B87">
        <v>26</v>
      </c>
      <c r="C87" s="1">
        <f t="shared" si="5"/>
        <v>1.6654293380751096E-5</v>
      </c>
      <c r="D87" s="1">
        <f t="shared" si="6"/>
        <v>2.8488342789271729E-5</v>
      </c>
    </row>
    <row r="88" spans="1:4" x14ac:dyDescent="0.35">
      <c r="A88" t="s">
        <v>282</v>
      </c>
      <c r="B88">
        <v>25</v>
      </c>
      <c r="C88" s="1">
        <f t="shared" si="5"/>
        <v>1.6013743635337591E-5</v>
      </c>
      <c r="D88" s="1">
        <f t="shared" si="6"/>
        <v>2.7392637297376663E-5</v>
      </c>
    </row>
    <row r="89" spans="1:4" x14ac:dyDescent="0.35">
      <c r="A89" t="s">
        <v>283</v>
      </c>
      <c r="B89">
        <v>23</v>
      </c>
      <c r="C89" s="1">
        <f t="shared" si="5"/>
        <v>1.4732644144510584E-5</v>
      </c>
      <c r="D89" s="1">
        <f t="shared" si="6"/>
        <v>2.5201226313586528E-5</v>
      </c>
    </row>
    <row r="90" spans="1:4" x14ac:dyDescent="0.35">
      <c r="A90" t="s">
        <v>284</v>
      </c>
      <c r="B90">
        <v>19</v>
      </c>
      <c r="C90" s="1">
        <f t="shared" si="5"/>
        <v>1.2170445162856569E-5</v>
      </c>
      <c r="D90" s="1">
        <f t="shared" si="6"/>
        <v>2.0818404346006262E-5</v>
      </c>
    </row>
    <row r="91" spans="1:4" x14ac:dyDescent="0.35">
      <c r="A91" t="s">
        <v>285</v>
      </c>
      <c r="B91">
        <v>19</v>
      </c>
      <c r="C91" s="1">
        <f t="shared" si="5"/>
        <v>1.2170445162856569E-5</v>
      </c>
      <c r="D91" s="1">
        <f t="shared" si="6"/>
        <v>2.0818404346006262E-5</v>
      </c>
    </row>
    <row r="92" spans="1:4" x14ac:dyDescent="0.35">
      <c r="A92" t="s">
        <v>286</v>
      </c>
      <c r="B92">
        <v>18</v>
      </c>
      <c r="C92" s="1">
        <f t="shared" si="5"/>
        <v>1.1529895417443067E-5</v>
      </c>
      <c r="D92" s="1">
        <f t="shared" si="6"/>
        <v>1.9722698854111196E-5</v>
      </c>
    </row>
    <row r="93" spans="1:4" x14ac:dyDescent="0.35">
      <c r="A93" t="s">
        <v>287</v>
      </c>
      <c r="B93">
        <v>18</v>
      </c>
      <c r="C93" s="1">
        <f t="shared" si="5"/>
        <v>1.1529895417443067E-5</v>
      </c>
      <c r="D93" s="1">
        <f t="shared" si="6"/>
        <v>1.9722698854111196E-5</v>
      </c>
    </row>
    <row r="94" spans="1:4" x14ac:dyDescent="0.35">
      <c r="A94" t="s">
        <v>288</v>
      </c>
      <c r="B94">
        <v>17</v>
      </c>
      <c r="C94" s="1">
        <f t="shared" si="5"/>
        <v>1.0889345672029563E-5</v>
      </c>
      <c r="D94" s="1">
        <f t="shared" si="6"/>
        <v>1.8626993362216131E-5</v>
      </c>
    </row>
    <row r="95" spans="1:4" x14ac:dyDescent="0.35">
      <c r="A95" t="s">
        <v>289</v>
      </c>
      <c r="B95">
        <v>16</v>
      </c>
      <c r="C95" s="1">
        <f t="shared" si="5"/>
        <v>1.0248795926616059E-5</v>
      </c>
      <c r="D95" s="1">
        <f t="shared" si="6"/>
        <v>1.7531287870321065E-5</v>
      </c>
    </row>
    <row r="96" spans="1:4" x14ac:dyDescent="0.35">
      <c r="A96" t="s">
        <v>290</v>
      </c>
      <c r="B96">
        <v>16</v>
      </c>
      <c r="C96" s="1">
        <f t="shared" si="5"/>
        <v>1.0248795926616059E-5</v>
      </c>
      <c r="D96" s="1">
        <f t="shared" si="6"/>
        <v>1.7531287870321065E-5</v>
      </c>
    </row>
    <row r="97" spans="1:4" x14ac:dyDescent="0.35">
      <c r="A97" t="s">
        <v>291</v>
      </c>
      <c r="B97">
        <v>15</v>
      </c>
      <c r="C97" s="1">
        <f t="shared" si="5"/>
        <v>9.6082461812025547E-6</v>
      </c>
      <c r="D97" s="1">
        <f t="shared" si="6"/>
        <v>1.6435582378425996E-5</v>
      </c>
    </row>
    <row r="98" spans="1:4" x14ac:dyDescent="0.35">
      <c r="A98" t="s">
        <v>292</v>
      </c>
      <c r="B98">
        <v>15</v>
      </c>
      <c r="C98" s="1">
        <f t="shared" si="5"/>
        <v>9.6082461812025547E-6</v>
      </c>
      <c r="D98" s="1">
        <f t="shared" si="6"/>
        <v>1.6435582378425996E-5</v>
      </c>
    </row>
    <row r="99" spans="1:4" x14ac:dyDescent="0.35">
      <c r="A99" t="s">
        <v>293</v>
      </c>
      <c r="B99">
        <v>15</v>
      </c>
      <c r="C99" s="1">
        <f t="shared" si="5"/>
        <v>9.6082461812025547E-6</v>
      </c>
      <c r="D99" s="1">
        <f t="shared" si="6"/>
        <v>1.6435582378425996E-5</v>
      </c>
    </row>
    <row r="100" spans="1:4" x14ac:dyDescent="0.35">
      <c r="A100" t="s">
        <v>294</v>
      </c>
      <c r="B100">
        <v>15</v>
      </c>
      <c r="C100" s="1">
        <f t="shared" si="5"/>
        <v>9.6082461812025547E-6</v>
      </c>
      <c r="D100" s="1">
        <f t="shared" si="6"/>
        <v>1.6435582378425996E-5</v>
      </c>
    </row>
    <row r="101" spans="1:4" x14ac:dyDescent="0.35">
      <c r="A101" t="s">
        <v>295</v>
      </c>
      <c r="B101">
        <v>15</v>
      </c>
      <c r="C101" s="1">
        <f t="shared" si="5"/>
        <v>9.6082461812025547E-6</v>
      </c>
      <c r="D101" s="1">
        <f t="shared" si="6"/>
        <v>1.6435582378425996E-5</v>
      </c>
    </row>
    <row r="102" spans="1:4" x14ac:dyDescent="0.35">
      <c r="A102" t="s">
        <v>296</v>
      </c>
      <c r="B102">
        <v>14</v>
      </c>
      <c r="C102" s="1">
        <f t="shared" si="5"/>
        <v>8.9676964357890523E-6</v>
      </c>
      <c r="D102" s="1">
        <f t="shared" si="6"/>
        <v>1.533987688653093E-5</v>
      </c>
    </row>
    <row r="103" spans="1:4" x14ac:dyDescent="0.35">
      <c r="A103" t="s">
        <v>297</v>
      </c>
      <c r="B103">
        <v>13</v>
      </c>
      <c r="C103" s="1">
        <f t="shared" si="5"/>
        <v>8.3271466903755482E-6</v>
      </c>
      <c r="D103" s="1">
        <f t="shared" si="6"/>
        <v>1.4244171394635864E-5</v>
      </c>
    </row>
    <row r="104" spans="1:4" x14ac:dyDescent="0.35">
      <c r="A104" t="s">
        <v>298</v>
      </c>
      <c r="B104">
        <v>13</v>
      </c>
      <c r="C104" s="1">
        <f t="shared" si="5"/>
        <v>8.3271466903755482E-6</v>
      </c>
      <c r="D104" s="1">
        <f t="shared" si="6"/>
        <v>1.4244171394635864E-5</v>
      </c>
    </row>
    <row r="105" spans="1:4" x14ac:dyDescent="0.35">
      <c r="A105" t="s">
        <v>299</v>
      </c>
      <c r="B105">
        <v>13</v>
      </c>
      <c r="C105" s="1">
        <f t="shared" si="5"/>
        <v>8.3271466903755482E-6</v>
      </c>
      <c r="D105" s="1">
        <f t="shared" si="6"/>
        <v>1.4244171394635864E-5</v>
      </c>
    </row>
    <row r="106" spans="1:4" x14ac:dyDescent="0.35">
      <c r="A106" t="s">
        <v>300</v>
      </c>
      <c r="B106">
        <v>13</v>
      </c>
      <c r="C106" s="1">
        <f t="shared" si="5"/>
        <v>8.3271466903755482E-6</v>
      </c>
      <c r="D106" s="1">
        <f t="shared" si="6"/>
        <v>1.4244171394635864E-5</v>
      </c>
    </row>
    <row r="107" spans="1:4" x14ac:dyDescent="0.35">
      <c r="A107" t="s">
        <v>301</v>
      </c>
      <c r="B107">
        <v>12</v>
      </c>
      <c r="C107" s="1">
        <f t="shared" si="5"/>
        <v>7.6865969449620441E-6</v>
      </c>
      <c r="D107" s="1">
        <f t="shared" si="6"/>
        <v>1.3148465902740797E-5</v>
      </c>
    </row>
    <row r="108" spans="1:4" x14ac:dyDescent="0.35">
      <c r="A108" t="s">
        <v>302</v>
      </c>
      <c r="B108">
        <v>11</v>
      </c>
      <c r="C108" s="1">
        <f t="shared" si="5"/>
        <v>7.0460471995485408E-6</v>
      </c>
      <c r="D108" s="1">
        <f t="shared" si="6"/>
        <v>1.2052760410845731E-5</v>
      </c>
    </row>
    <row r="109" spans="1:4" x14ac:dyDescent="0.35">
      <c r="A109" t="s">
        <v>303</v>
      </c>
      <c r="B109">
        <v>11</v>
      </c>
      <c r="C109" s="1">
        <f t="shared" si="5"/>
        <v>7.0460471995485408E-6</v>
      </c>
      <c r="D109" s="1">
        <f t="shared" si="6"/>
        <v>1.2052760410845731E-5</v>
      </c>
    </row>
    <row r="110" spans="1:4" x14ac:dyDescent="0.35">
      <c r="A110" t="s">
        <v>304</v>
      </c>
      <c r="B110">
        <v>11</v>
      </c>
      <c r="C110" s="1">
        <f t="shared" si="5"/>
        <v>7.0460471995485408E-6</v>
      </c>
      <c r="D110" s="1">
        <f t="shared" si="6"/>
        <v>1.2052760410845731E-5</v>
      </c>
    </row>
    <row r="111" spans="1:4" x14ac:dyDescent="0.35">
      <c r="A111" t="s">
        <v>305</v>
      </c>
      <c r="B111">
        <v>11</v>
      </c>
      <c r="C111" s="1">
        <f t="shared" si="5"/>
        <v>7.0460471995485408E-6</v>
      </c>
      <c r="D111" s="1">
        <f t="shared" si="6"/>
        <v>1.2052760410845731E-5</v>
      </c>
    </row>
    <row r="112" spans="1:4" x14ac:dyDescent="0.35">
      <c r="A112" t="s">
        <v>306</v>
      </c>
      <c r="B112">
        <v>11</v>
      </c>
      <c r="C112" s="1">
        <f t="shared" si="5"/>
        <v>7.0460471995485408E-6</v>
      </c>
      <c r="D112" s="1">
        <f t="shared" si="6"/>
        <v>1.2052760410845731E-5</v>
      </c>
    </row>
    <row r="113" spans="1:4" x14ac:dyDescent="0.35">
      <c r="A113" t="s">
        <v>307</v>
      </c>
      <c r="B113">
        <v>10</v>
      </c>
      <c r="C113" s="1">
        <f t="shared" si="5"/>
        <v>6.4054974541350367E-6</v>
      </c>
      <c r="D113" s="1">
        <f t="shared" si="6"/>
        <v>1.0957054918950666E-5</v>
      </c>
    </row>
    <row r="114" spans="1:4" x14ac:dyDescent="0.35">
      <c r="A114" t="s">
        <v>308</v>
      </c>
      <c r="B114">
        <v>9</v>
      </c>
      <c r="C114" s="1">
        <f t="shared" si="5"/>
        <v>5.7649477087215335E-6</v>
      </c>
      <c r="D114" s="1">
        <f t="shared" si="6"/>
        <v>9.8613494270555982E-6</v>
      </c>
    </row>
    <row r="115" spans="1:4" x14ac:dyDescent="0.35">
      <c r="A115" t="s">
        <v>309</v>
      </c>
      <c r="B115">
        <v>9</v>
      </c>
      <c r="C115" s="1">
        <f t="shared" si="5"/>
        <v>5.7649477087215335E-6</v>
      </c>
      <c r="D115" s="1">
        <f t="shared" si="6"/>
        <v>9.8613494270555982E-6</v>
      </c>
    </row>
    <row r="116" spans="1:4" x14ac:dyDescent="0.35">
      <c r="A116" t="s">
        <v>310</v>
      </c>
      <c r="B116">
        <v>9</v>
      </c>
      <c r="C116" s="1">
        <f t="shared" si="5"/>
        <v>5.7649477087215335E-6</v>
      </c>
      <c r="D116" s="1">
        <f t="shared" si="6"/>
        <v>9.8613494270555982E-6</v>
      </c>
    </row>
    <row r="117" spans="1:4" x14ac:dyDescent="0.35">
      <c r="A117" t="s">
        <v>311</v>
      </c>
      <c r="B117">
        <v>9</v>
      </c>
      <c r="C117" s="1">
        <f t="shared" si="5"/>
        <v>5.7649477087215335E-6</v>
      </c>
      <c r="D117" s="1">
        <f t="shared" si="6"/>
        <v>9.8613494270555982E-6</v>
      </c>
    </row>
    <row r="118" spans="1:4" x14ac:dyDescent="0.35">
      <c r="A118" t="s">
        <v>312</v>
      </c>
      <c r="B118">
        <v>8</v>
      </c>
      <c r="C118" s="1">
        <f t="shared" si="5"/>
        <v>5.1243979633080294E-6</v>
      </c>
      <c r="D118" s="1">
        <f t="shared" si="6"/>
        <v>8.7656439351605324E-6</v>
      </c>
    </row>
    <row r="119" spans="1:4" x14ac:dyDescent="0.35">
      <c r="A119" t="s">
        <v>313</v>
      </c>
      <c r="B119">
        <v>8</v>
      </c>
      <c r="C119" s="1">
        <f t="shared" si="5"/>
        <v>5.1243979633080294E-6</v>
      </c>
      <c r="D119" s="1">
        <f t="shared" si="6"/>
        <v>8.7656439351605324E-6</v>
      </c>
    </row>
    <row r="120" spans="1:4" x14ac:dyDescent="0.35">
      <c r="A120" t="s">
        <v>314</v>
      </c>
      <c r="B120">
        <v>8</v>
      </c>
      <c r="C120" s="1">
        <f t="shared" si="5"/>
        <v>5.1243979633080294E-6</v>
      </c>
      <c r="D120" s="1">
        <f t="shared" si="6"/>
        <v>8.7656439351605324E-6</v>
      </c>
    </row>
    <row r="121" spans="1:4" x14ac:dyDescent="0.35">
      <c r="A121" t="s">
        <v>315</v>
      </c>
      <c r="B121">
        <v>8</v>
      </c>
      <c r="C121" s="1">
        <f t="shared" si="5"/>
        <v>5.1243979633080294E-6</v>
      </c>
      <c r="D121" s="1">
        <f t="shared" si="6"/>
        <v>8.7656439351605324E-6</v>
      </c>
    </row>
    <row r="122" spans="1:4" x14ac:dyDescent="0.35">
      <c r="A122" t="s">
        <v>316</v>
      </c>
      <c r="B122">
        <v>7</v>
      </c>
      <c r="C122" s="1">
        <f t="shared" si="5"/>
        <v>4.4838482178945261E-6</v>
      </c>
      <c r="D122" s="1">
        <f t="shared" si="6"/>
        <v>7.669938443265465E-6</v>
      </c>
    </row>
    <row r="123" spans="1:4" x14ac:dyDescent="0.35">
      <c r="A123" t="s">
        <v>317</v>
      </c>
      <c r="B123">
        <v>7</v>
      </c>
      <c r="C123" s="1">
        <f t="shared" si="5"/>
        <v>4.4838482178945261E-6</v>
      </c>
      <c r="D123" s="1">
        <f t="shared" si="6"/>
        <v>7.669938443265465E-6</v>
      </c>
    </row>
    <row r="124" spans="1:4" x14ac:dyDescent="0.35">
      <c r="A124" t="s">
        <v>318</v>
      </c>
      <c r="B124">
        <v>7</v>
      </c>
      <c r="C124" s="1">
        <f t="shared" si="5"/>
        <v>4.4838482178945261E-6</v>
      </c>
      <c r="D124" s="1">
        <f t="shared" si="6"/>
        <v>7.669938443265465E-6</v>
      </c>
    </row>
    <row r="125" spans="1:4" x14ac:dyDescent="0.35">
      <c r="A125" t="s">
        <v>319</v>
      </c>
      <c r="B125">
        <v>7</v>
      </c>
      <c r="C125" s="1">
        <f t="shared" si="5"/>
        <v>4.4838482178945261E-6</v>
      </c>
      <c r="D125" s="1">
        <f t="shared" si="6"/>
        <v>7.669938443265465E-6</v>
      </c>
    </row>
    <row r="126" spans="1:4" x14ac:dyDescent="0.35">
      <c r="A126" t="s">
        <v>320</v>
      </c>
      <c r="B126">
        <v>7</v>
      </c>
      <c r="C126" s="1">
        <f t="shared" si="5"/>
        <v>4.4838482178945261E-6</v>
      </c>
      <c r="D126" s="1">
        <f t="shared" si="6"/>
        <v>7.669938443265465E-6</v>
      </c>
    </row>
    <row r="127" spans="1:4" x14ac:dyDescent="0.35">
      <c r="A127" t="s">
        <v>321</v>
      </c>
      <c r="B127">
        <v>7</v>
      </c>
      <c r="C127" s="1">
        <f t="shared" si="5"/>
        <v>4.4838482178945261E-6</v>
      </c>
      <c r="D127" s="1">
        <f t="shared" si="6"/>
        <v>7.669938443265465E-6</v>
      </c>
    </row>
    <row r="128" spans="1:4" x14ac:dyDescent="0.35">
      <c r="A128" t="s">
        <v>322</v>
      </c>
      <c r="B128">
        <v>6</v>
      </c>
      <c r="C128" s="1">
        <f t="shared" si="5"/>
        <v>3.843298472481022E-6</v>
      </c>
      <c r="D128" s="1">
        <f t="shared" si="6"/>
        <v>6.5742329513703985E-6</v>
      </c>
    </row>
    <row r="129" spans="1:4" x14ac:dyDescent="0.35">
      <c r="A129" t="s">
        <v>323</v>
      </c>
      <c r="B129">
        <v>6</v>
      </c>
      <c r="C129" s="1">
        <f t="shared" si="5"/>
        <v>3.843298472481022E-6</v>
      </c>
      <c r="D129" s="1">
        <f t="shared" si="6"/>
        <v>6.5742329513703985E-6</v>
      </c>
    </row>
    <row r="130" spans="1:4" x14ac:dyDescent="0.35">
      <c r="A130" t="s">
        <v>324</v>
      </c>
      <c r="B130">
        <v>6</v>
      </c>
      <c r="C130" s="1">
        <f t="shared" si="5"/>
        <v>3.843298472481022E-6</v>
      </c>
      <c r="D130" s="1">
        <f t="shared" si="6"/>
        <v>6.5742329513703985E-6</v>
      </c>
    </row>
    <row r="131" spans="1:4" x14ac:dyDescent="0.35">
      <c r="A131" t="s">
        <v>159</v>
      </c>
      <c r="B131">
        <v>6</v>
      </c>
      <c r="C131" s="1">
        <f t="shared" si="5"/>
        <v>3.843298472481022E-6</v>
      </c>
      <c r="D131" s="1">
        <f t="shared" si="6"/>
        <v>6.5742329513703985E-6</v>
      </c>
    </row>
    <row r="132" spans="1:4" x14ac:dyDescent="0.35">
      <c r="A132" t="s">
        <v>325</v>
      </c>
      <c r="B132">
        <v>6</v>
      </c>
      <c r="C132" s="1">
        <f t="shared" ref="C132:C159" si="7">B132/$E$3</f>
        <v>3.843298472481022E-6</v>
      </c>
      <c r="D132" s="1">
        <f t="shared" ref="D132:D159" si="8">B132/$E$4</f>
        <v>6.5742329513703985E-6</v>
      </c>
    </row>
    <row r="133" spans="1:4" x14ac:dyDescent="0.35">
      <c r="A133" t="s">
        <v>326</v>
      </c>
      <c r="B133">
        <v>6</v>
      </c>
      <c r="C133" s="1">
        <f t="shared" si="7"/>
        <v>3.843298472481022E-6</v>
      </c>
      <c r="D133" s="1">
        <f t="shared" si="8"/>
        <v>6.5742329513703985E-6</v>
      </c>
    </row>
    <row r="134" spans="1:4" x14ac:dyDescent="0.35">
      <c r="A134" t="s">
        <v>327</v>
      </c>
      <c r="B134">
        <v>6</v>
      </c>
      <c r="C134" s="1">
        <f t="shared" si="7"/>
        <v>3.843298472481022E-6</v>
      </c>
      <c r="D134" s="1">
        <f t="shared" si="8"/>
        <v>6.5742329513703985E-6</v>
      </c>
    </row>
    <row r="135" spans="1:4" x14ac:dyDescent="0.35">
      <c r="A135" t="s">
        <v>328</v>
      </c>
      <c r="B135">
        <v>6</v>
      </c>
      <c r="C135" s="1">
        <f t="shared" si="7"/>
        <v>3.843298472481022E-6</v>
      </c>
      <c r="D135" s="1">
        <f t="shared" si="8"/>
        <v>6.5742329513703985E-6</v>
      </c>
    </row>
    <row r="136" spans="1:4" x14ac:dyDescent="0.35">
      <c r="A136" t="s">
        <v>329</v>
      </c>
      <c r="B136">
        <v>6</v>
      </c>
      <c r="C136" s="1">
        <f t="shared" si="7"/>
        <v>3.843298472481022E-6</v>
      </c>
      <c r="D136" s="1">
        <f t="shared" si="8"/>
        <v>6.5742329513703985E-6</v>
      </c>
    </row>
    <row r="137" spans="1:4" x14ac:dyDescent="0.35">
      <c r="A137" t="s">
        <v>330</v>
      </c>
      <c r="B137">
        <v>6</v>
      </c>
      <c r="C137" s="1">
        <f t="shared" si="7"/>
        <v>3.843298472481022E-6</v>
      </c>
      <c r="D137" s="1">
        <f t="shared" si="8"/>
        <v>6.5742329513703985E-6</v>
      </c>
    </row>
    <row r="138" spans="1:4" x14ac:dyDescent="0.35">
      <c r="A138" t="s">
        <v>331</v>
      </c>
      <c r="B138">
        <v>6</v>
      </c>
      <c r="C138" s="1">
        <f t="shared" si="7"/>
        <v>3.843298472481022E-6</v>
      </c>
      <c r="D138" s="1">
        <f t="shared" si="8"/>
        <v>6.5742329513703985E-6</v>
      </c>
    </row>
    <row r="139" spans="1:4" x14ac:dyDescent="0.35">
      <c r="A139" t="s">
        <v>332</v>
      </c>
      <c r="B139">
        <v>5</v>
      </c>
      <c r="C139" s="1">
        <f t="shared" si="7"/>
        <v>3.2027487270675184E-6</v>
      </c>
      <c r="D139" s="1">
        <f t="shared" si="8"/>
        <v>5.4785274594753328E-6</v>
      </c>
    </row>
    <row r="140" spans="1:4" x14ac:dyDescent="0.35">
      <c r="A140" t="s">
        <v>333</v>
      </c>
      <c r="B140">
        <v>4</v>
      </c>
      <c r="C140" s="1">
        <f t="shared" si="7"/>
        <v>2.5621989816540147E-6</v>
      </c>
      <c r="D140" s="1">
        <f t="shared" si="8"/>
        <v>4.3828219675802662E-6</v>
      </c>
    </row>
    <row r="141" spans="1:4" x14ac:dyDescent="0.35">
      <c r="A141" t="s">
        <v>334</v>
      </c>
      <c r="B141">
        <v>4</v>
      </c>
      <c r="C141" s="1">
        <f t="shared" si="7"/>
        <v>2.5621989816540147E-6</v>
      </c>
      <c r="D141" s="1">
        <f t="shared" si="8"/>
        <v>4.3828219675802662E-6</v>
      </c>
    </row>
    <row r="142" spans="1:4" x14ac:dyDescent="0.35">
      <c r="A142" t="s">
        <v>335</v>
      </c>
      <c r="B142">
        <v>4</v>
      </c>
      <c r="C142" s="1">
        <f t="shared" si="7"/>
        <v>2.5621989816540147E-6</v>
      </c>
      <c r="D142" s="1">
        <f t="shared" si="8"/>
        <v>4.3828219675802662E-6</v>
      </c>
    </row>
    <row r="143" spans="1:4" x14ac:dyDescent="0.35">
      <c r="A143" t="s">
        <v>336</v>
      </c>
      <c r="B143">
        <v>4</v>
      </c>
      <c r="C143" s="1">
        <f t="shared" si="7"/>
        <v>2.5621989816540147E-6</v>
      </c>
      <c r="D143" s="1">
        <f t="shared" si="8"/>
        <v>4.3828219675802662E-6</v>
      </c>
    </row>
    <row r="144" spans="1:4" x14ac:dyDescent="0.35">
      <c r="A144" t="s">
        <v>337</v>
      </c>
      <c r="B144">
        <v>3</v>
      </c>
      <c r="C144" s="1">
        <f t="shared" si="7"/>
        <v>1.921649236240511E-6</v>
      </c>
      <c r="D144" s="1">
        <f t="shared" si="8"/>
        <v>3.2871164756851992E-6</v>
      </c>
    </row>
    <row r="145" spans="1:4" x14ac:dyDescent="0.35">
      <c r="A145" t="s">
        <v>338</v>
      </c>
      <c r="B145">
        <v>3</v>
      </c>
      <c r="C145" s="1">
        <f t="shared" si="7"/>
        <v>1.921649236240511E-6</v>
      </c>
      <c r="D145" s="1">
        <f t="shared" si="8"/>
        <v>3.2871164756851992E-6</v>
      </c>
    </row>
    <row r="146" spans="1:4" x14ac:dyDescent="0.35">
      <c r="A146" t="s">
        <v>339</v>
      </c>
      <c r="B146">
        <v>3</v>
      </c>
      <c r="C146" s="1">
        <f t="shared" si="7"/>
        <v>1.921649236240511E-6</v>
      </c>
      <c r="D146" s="1">
        <f t="shared" si="8"/>
        <v>3.2871164756851992E-6</v>
      </c>
    </row>
    <row r="147" spans="1:4" x14ac:dyDescent="0.35">
      <c r="A147" t="s">
        <v>340</v>
      </c>
      <c r="B147">
        <v>3</v>
      </c>
      <c r="C147" s="1">
        <f t="shared" si="7"/>
        <v>1.921649236240511E-6</v>
      </c>
      <c r="D147" s="1">
        <f t="shared" si="8"/>
        <v>3.2871164756851992E-6</v>
      </c>
    </row>
    <row r="148" spans="1:4" x14ac:dyDescent="0.35">
      <c r="A148" t="s">
        <v>341</v>
      </c>
      <c r="B148">
        <v>3</v>
      </c>
      <c r="C148" s="1">
        <f t="shared" si="7"/>
        <v>1.921649236240511E-6</v>
      </c>
      <c r="D148" s="1">
        <f t="shared" si="8"/>
        <v>3.2871164756851992E-6</v>
      </c>
    </row>
    <row r="149" spans="1:4" x14ac:dyDescent="0.35">
      <c r="A149" t="s">
        <v>342</v>
      </c>
      <c r="B149">
        <v>3</v>
      </c>
      <c r="C149" s="1">
        <f t="shared" si="7"/>
        <v>1.921649236240511E-6</v>
      </c>
      <c r="D149" s="1">
        <f t="shared" si="8"/>
        <v>3.2871164756851992E-6</v>
      </c>
    </row>
    <row r="150" spans="1:4" x14ac:dyDescent="0.35">
      <c r="A150" t="s">
        <v>343</v>
      </c>
      <c r="B150">
        <v>2</v>
      </c>
      <c r="C150" s="1">
        <f t="shared" si="7"/>
        <v>1.2810994908270073E-6</v>
      </c>
      <c r="D150" s="1">
        <f t="shared" si="8"/>
        <v>2.1914109837901331E-6</v>
      </c>
    </row>
    <row r="151" spans="1:4" x14ac:dyDescent="0.35">
      <c r="A151" t="s">
        <v>344</v>
      </c>
      <c r="B151">
        <v>2</v>
      </c>
      <c r="C151" s="1">
        <f t="shared" si="7"/>
        <v>1.2810994908270073E-6</v>
      </c>
      <c r="D151" s="1">
        <f t="shared" si="8"/>
        <v>2.1914109837901331E-6</v>
      </c>
    </row>
    <row r="152" spans="1:4" x14ac:dyDescent="0.35">
      <c r="A152" t="s">
        <v>345</v>
      </c>
      <c r="B152">
        <v>2</v>
      </c>
      <c r="C152" s="1">
        <f t="shared" si="7"/>
        <v>1.2810994908270073E-6</v>
      </c>
      <c r="D152" s="1">
        <f t="shared" si="8"/>
        <v>2.1914109837901331E-6</v>
      </c>
    </row>
    <row r="153" spans="1:4" x14ac:dyDescent="0.35">
      <c r="A153" t="s">
        <v>346</v>
      </c>
      <c r="B153">
        <v>2</v>
      </c>
      <c r="C153" s="1">
        <f t="shared" si="7"/>
        <v>1.2810994908270073E-6</v>
      </c>
      <c r="D153" s="1">
        <f t="shared" si="8"/>
        <v>2.1914109837901331E-6</v>
      </c>
    </row>
    <row r="154" spans="1:4" x14ac:dyDescent="0.35">
      <c r="A154" t="s">
        <v>347</v>
      </c>
      <c r="B154">
        <v>1</v>
      </c>
      <c r="C154" s="1">
        <f t="shared" si="7"/>
        <v>6.4054974541350367E-7</v>
      </c>
      <c r="D154" s="1">
        <f t="shared" si="8"/>
        <v>1.0957054918950666E-6</v>
      </c>
    </row>
    <row r="155" spans="1:4" x14ac:dyDescent="0.35">
      <c r="A155" t="s">
        <v>348</v>
      </c>
      <c r="B155">
        <v>1</v>
      </c>
      <c r="C155" s="1">
        <f t="shared" si="7"/>
        <v>6.4054974541350367E-7</v>
      </c>
      <c r="D155" s="1">
        <f t="shared" si="8"/>
        <v>1.0957054918950666E-6</v>
      </c>
    </row>
    <row r="156" spans="1:4" x14ac:dyDescent="0.35">
      <c r="A156" t="s">
        <v>349</v>
      </c>
      <c r="B156">
        <v>1</v>
      </c>
      <c r="C156" s="1">
        <f t="shared" si="7"/>
        <v>6.4054974541350367E-7</v>
      </c>
      <c r="D156" s="1">
        <f t="shared" si="8"/>
        <v>1.0957054918950666E-6</v>
      </c>
    </row>
    <row r="157" spans="1:4" x14ac:dyDescent="0.35">
      <c r="A157" t="s">
        <v>350</v>
      </c>
      <c r="B157">
        <v>1</v>
      </c>
      <c r="C157" s="1">
        <f t="shared" si="7"/>
        <v>6.4054974541350367E-7</v>
      </c>
      <c r="D157" s="1">
        <f t="shared" si="8"/>
        <v>1.0957054918950666E-6</v>
      </c>
    </row>
    <row r="158" spans="1:4" x14ac:dyDescent="0.35">
      <c r="A158" t="s">
        <v>351</v>
      </c>
      <c r="B158">
        <v>1</v>
      </c>
      <c r="C158" s="1">
        <f t="shared" si="7"/>
        <v>6.4054974541350367E-7</v>
      </c>
      <c r="D158" s="1">
        <f t="shared" si="8"/>
        <v>1.0957054918950666E-6</v>
      </c>
    </row>
    <row r="159" spans="1:4" x14ac:dyDescent="0.35">
      <c r="A159" t="s">
        <v>352</v>
      </c>
      <c r="B159">
        <v>1</v>
      </c>
      <c r="C159" s="1">
        <f t="shared" si="7"/>
        <v>6.4054974541350367E-7</v>
      </c>
      <c r="D159" s="1">
        <f t="shared" si="8"/>
        <v>1.0957054918950666E-6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2320-78EF-40F6-B45D-CFC40CD1FE28}">
  <dimension ref="A2:G45"/>
  <sheetViews>
    <sheetView workbookViewId="0">
      <selection activeCell="F15" sqref="F15"/>
    </sheetView>
  </sheetViews>
  <sheetFormatPr baseColWidth="10" defaultRowHeight="14.5" x14ac:dyDescent="0.35"/>
  <cols>
    <col min="1" max="1" width="25.54296875" customWidth="1"/>
    <col min="2" max="2" width="43.90625" customWidth="1"/>
    <col min="3" max="3" width="17.1796875" customWidth="1"/>
  </cols>
  <sheetData>
    <row r="2" spans="1:3" x14ac:dyDescent="0.35">
      <c r="A2" s="2" t="s">
        <v>57</v>
      </c>
      <c r="C2" t="s">
        <v>80</v>
      </c>
    </row>
    <row r="3" spans="1:3" x14ac:dyDescent="0.35">
      <c r="A3" t="s">
        <v>70</v>
      </c>
      <c r="B3" t="s">
        <v>60</v>
      </c>
      <c r="C3" t="s">
        <v>79</v>
      </c>
    </row>
    <row r="4" spans="1:3" x14ac:dyDescent="0.35">
      <c r="A4" t="s">
        <v>69</v>
      </c>
      <c r="B4" s="147" t="s">
        <v>63</v>
      </c>
    </row>
    <row r="5" spans="1:3" x14ac:dyDescent="0.35">
      <c r="A5" t="s">
        <v>58</v>
      </c>
      <c r="B5" t="s">
        <v>62</v>
      </c>
    </row>
    <row r="6" spans="1:3" x14ac:dyDescent="0.35">
      <c r="A6" t="s">
        <v>59</v>
      </c>
      <c r="C6" t="s">
        <v>79</v>
      </c>
    </row>
    <row r="7" spans="1:3" x14ac:dyDescent="0.35">
      <c r="A7" s="138" t="s">
        <v>67</v>
      </c>
      <c r="B7" s="138" t="s">
        <v>68</v>
      </c>
    </row>
    <row r="8" spans="1:3" x14ac:dyDescent="0.35">
      <c r="A8" s="133" t="s">
        <v>96</v>
      </c>
    </row>
    <row r="9" spans="1:3" x14ac:dyDescent="0.35">
      <c r="A9" s="74"/>
    </row>
    <row r="10" spans="1:3" x14ac:dyDescent="0.35">
      <c r="A10" s="2" t="s">
        <v>64</v>
      </c>
    </row>
    <row r="11" spans="1:3" x14ac:dyDescent="0.35">
      <c r="A11" s="147" t="s">
        <v>65</v>
      </c>
      <c r="B11" s="147" t="s">
        <v>166</v>
      </c>
    </row>
    <row r="12" spans="1:3" x14ac:dyDescent="0.35">
      <c r="A12" t="s">
        <v>66</v>
      </c>
    </row>
    <row r="13" spans="1:3" x14ac:dyDescent="0.35">
      <c r="A13" t="s">
        <v>61</v>
      </c>
    </row>
    <row r="17" spans="1:7" x14ac:dyDescent="0.35">
      <c r="A17" t="s">
        <v>90</v>
      </c>
    </row>
    <row r="18" spans="1:7" x14ac:dyDescent="0.35">
      <c r="A18" s="138" t="s">
        <v>91</v>
      </c>
      <c r="B18" t="s">
        <v>97</v>
      </c>
      <c r="C18" t="s">
        <v>79</v>
      </c>
    </row>
    <row r="19" spans="1:7" x14ac:dyDescent="0.35">
      <c r="A19" s="138" t="s">
        <v>92</v>
      </c>
      <c r="C19" t="s">
        <v>139</v>
      </c>
    </row>
    <row r="22" spans="1:7" x14ac:dyDescent="0.35">
      <c r="A22" t="s">
        <v>93</v>
      </c>
    </row>
    <row r="23" spans="1:7" x14ac:dyDescent="0.35">
      <c r="A23" s="136" t="s">
        <v>94</v>
      </c>
      <c r="C23" s="136" t="s">
        <v>117</v>
      </c>
      <c r="D23" s="136"/>
    </row>
    <row r="24" spans="1:7" x14ac:dyDescent="0.35">
      <c r="A24" s="136" t="s">
        <v>95</v>
      </c>
      <c r="C24" s="136" t="s">
        <v>116</v>
      </c>
      <c r="D24" s="136"/>
    </row>
    <row r="25" spans="1:7" x14ac:dyDescent="0.35">
      <c r="A25" s="138" t="s">
        <v>125</v>
      </c>
      <c r="B25" s="138" t="s">
        <v>139</v>
      </c>
      <c r="C25" s="136"/>
      <c r="D25" s="136" t="s">
        <v>122</v>
      </c>
      <c r="G25" t="s">
        <v>123</v>
      </c>
    </row>
    <row r="26" spans="1:7" x14ac:dyDescent="0.35">
      <c r="A26" s="138" t="s">
        <v>103</v>
      </c>
      <c r="B26" s="138" t="s">
        <v>139</v>
      </c>
      <c r="C26" s="136" t="s">
        <v>118</v>
      </c>
      <c r="D26" s="136" t="s">
        <v>121</v>
      </c>
    </row>
    <row r="27" spans="1:7" x14ac:dyDescent="0.35">
      <c r="A27" s="138" t="s">
        <v>104</v>
      </c>
      <c r="B27" s="138" t="s">
        <v>139</v>
      </c>
      <c r="C27" s="136" t="s">
        <v>119</v>
      </c>
      <c r="D27" s="136"/>
    </row>
    <row r="28" spans="1:7" x14ac:dyDescent="0.35">
      <c r="A28" s="139" t="s">
        <v>98</v>
      </c>
      <c r="B28" s="138"/>
      <c r="C28" s="136" t="s">
        <v>120</v>
      </c>
      <c r="D28" s="136"/>
    </row>
    <row r="29" spans="1:7" x14ac:dyDescent="0.35">
      <c r="A29" s="138" t="s">
        <v>99</v>
      </c>
      <c r="B29" s="138"/>
    </row>
    <row r="30" spans="1:7" x14ac:dyDescent="0.35">
      <c r="A30" s="138" t="s">
        <v>100</v>
      </c>
      <c r="B30" s="138"/>
      <c r="C30" s="138"/>
    </row>
    <row r="31" spans="1:7" x14ac:dyDescent="0.35">
      <c r="A31" s="138" t="s">
        <v>101</v>
      </c>
      <c r="B31" s="138"/>
      <c r="C31" s="138" t="s">
        <v>141</v>
      </c>
    </row>
    <row r="32" spans="1:7" x14ac:dyDescent="0.35">
      <c r="A32" s="138" t="s">
        <v>102</v>
      </c>
      <c r="B32" s="138"/>
      <c r="C32" s="138" t="s">
        <v>142</v>
      </c>
    </row>
    <row r="33" spans="1:2" x14ac:dyDescent="0.35">
      <c r="A33" s="138" t="s">
        <v>124</v>
      </c>
      <c r="B33" s="138" t="s">
        <v>140</v>
      </c>
    </row>
    <row r="34" spans="1:2" x14ac:dyDescent="0.35">
      <c r="A34" s="137" t="s">
        <v>105</v>
      </c>
    </row>
    <row r="35" spans="1:2" x14ac:dyDescent="0.35">
      <c r="A35" s="137" t="s">
        <v>106</v>
      </c>
    </row>
    <row r="36" spans="1:2" x14ac:dyDescent="0.35">
      <c r="A36" s="137" t="s">
        <v>107</v>
      </c>
    </row>
    <row r="37" spans="1:2" x14ac:dyDescent="0.35">
      <c r="A37" s="137" t="s">
        <v>108</v>
      </c>
    </row>
    <row r="38" spans="1:2" x14ac:dyDescent="0.35">
      <c r="A38" s="137" t="s">
        <v>109</v>
      </c>
    </row>
    <row r="39" spans="1:2" x14ac:dyDescent="0.35">
      <c r="A39" s="137" t="s">
        <v>110</v>
      </c>
    </row>
    <row r="40" spans="1:2" x14ac:dyDescent="0.35">
      <c r="A40" s="9" t="s">
        <v>111</v>
      </c>
    </row>
    <row r="42" spans="1:2" x14ac:dyDescent="0.35">
      <c r="A42" s="9"/>
    </row>
    <row r="43" spans="1:2" x14ac:dyDescent="0.35">
      <c r="A43" s="137" t="s">
        <v>112</v>
      </c>
      <c r="B43" t="s">
        <v>113</v>
      </c>
    </row>
    <row r="44" spans="1:2" x14ac:dyDescent="0.35">
      <c r="B44" t="s">
        <v>114</v>
      </c>
    </row>
    <row r="45" spans="1:2" x14ac:dyDescent="0.35">
      <c r="A45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4725-7A09-4BF6-A54A-4BEE55407B72}">
  <dimension ref="A1:M10"/>
  <sheetViews>
    <sheetView workbookViewId="0">
      <selection activeCell="C12" sqref="C12"/>
    </sheetView>
  </sheetViews>
  <sheetFormatPr baseColWidth="10" defaultRowHeight="14.5" x14ac:dyDescent="0.35"/>
  <sheetData>
    <row r="1" spans="1:13" ht="18.5" x14ac:dyDescent="0.45">
      <c r="B1" s="118">
        <v>2015</v>
      </c>
      <c r="C1" s="119">
        <v>2016</v>
      </c>
      <c r="D1" s="120">
        <v>2017</v>
      </c>
      <c r="E1" s="119">
        <v>2018</v>
      </c>
      <c r="F1" s="120">
        <v>2019</v>
      </c>
      <c r="G1" s="120">
        <v>2020</v>
      </c>
      <c r="H1" s="120">
        <v>2021</v>
      </c>
    </row>
    <row r="2" spans="1:13" ht="15.5" x14ac:dyDescent="0.35">
      <c r="B2" s="86" t="s">
        <v>3</v>
      </c>
      <c r="C2" s="88" t="s">
        <v>3</v>
      </c>
      <c r="D2" s="88" t="s">
        <v>3</v>
      </c>
      <c r="E2" s="88" t="s">
        <v>3</v>
      </c>
      <c r="F2" s="88" t="s">
        <v>3</v>
      </c>
      <c r="G2" s="88" t="s">
        <v>3</v>
      </c>
      <c r="H2" s="88" t="s">
        <v>3</v>
      </c>
    </row>
    <row r="3" spans="1:13" x14ac:dyDescent="0.35">
      <c r="A3" s="123" t="s">
        <v>73</v>
      </c>
      <c r="B3" s="124"/>
      <c r="C3" s="125"/>
      <c r="D3" s="125"/>
      <c r="E3" s="125"/>
      <c r="F3" s="125"/>
      <c r="G3" s="125"/>
      <c r="H3" s="125"/>
    </row>
    <row r="4" spans="1:13" x14ac:dyDescent="0.35">
      <c r="A4" s="126" t="s">
        <v>88</v>
      </c>
      <c r="B4" s="127"/>
      <c r="C4" s="127"/>
      <c r="D4" s="127"/>
      <c r="E4" s="127"/>
      <c r="F4" s="127"/>
      <c r="G4" s="127"/>
      <c r="H4" s="127"/>
      <c r="J4" s="134"/>
      <c r="K4" s="134"/>
      <c r="L4" s="134"/>
      <c r="M4" s="134"/>
    </row>
    <row r="5" spans="1:13" x14ac:dyDescent="0.35">
      <c r="A5" s="6" t="s">
        <v>84</v>
      </c>
      <c r="B5" s="55">
        <f>SUM('2.EMPRUNTS'!C39,'2.EMPRUNTS'!C44)</f>
        <v>502480</v>
      </c>
      <c r="C5" s="55">
        <f>SUM('2.EMPRUNTS'!E39,'2.EMPRUNTS'!E44)</f>
        <v>594597</v>
      </c>
      <c r="D5" s="55">
        <f>SUM('2.EMPRUNTS'!G39,'2.EMPRUNTS'!G44)</f>
        <v>711429</v>
      </c>
      <c r="E5" s="55">
        <f>SUM('2.EMPRUNTS'!I39,'2.EMPRUNTS'!I44)</f>
        <v>731755</v>
      </c>
      <c r="F5" s="55">
        <f>SUM('2.EMPRUNTS'!K39,'2.EMPRUNTS'!K44)</f>
        <v>812921</v>
      </c>
      <c r="G5" s="55">
        <f>SUM('2.EMPRUNTS'!M39,'2.EMPRUNTS'!M44)</f>
        <v>1192413</v>
      </c>
      <c r="H5" s="55">
        <f>SUM('2.EMPRUNTS'!O39,'2.EMPRUNTS'!O44)</f>
        <v>1084682</v>
      </c>
      <c r="J5" s="135"/>
      <c r="K5" s="134"/>
      <c r="L5" s="135"/>
      <c r="M5" s="134"/>
    </row>
    <row r="6" spans="1:13" x14ac:dyDescent="0.35">
      <c r="A6" s="6" t="s">
        <v>82</v>
      </c>
      <c r="B6" s="55">
        <f>SUM('2.EMPRUNTS'!C40,'2.EMPRUNTS'!C45)</f>
        <v>165045</v>
      </c>
      <c r="C6" s="55">
        <f>SUM('2.EMPRUNTS'!E40,'2.EMPRUNTS'!E45)</f>
        <v>225760</v>
      </c>
      <c r="D6" s="55">
        <f>SUM('2.EMPRUNTS'!G40,'2.EMPRUNTS'!G45)</f>
        <v>273912</v>
      </c>
      <c r="E6" s="55">
        <f>SUM('2.EMPRUNTS'!I40,'2.EMPRUNTS'!I45)</f>
        <v>324725</v>
      </c>
      <c r="F6" s="55">
        <f>SUM('2.EMPRUNTS'!K40,'2.EMPRUNTS'!K45)</f>
        <v>385329</v>
      </c>
      <c r="G6" s="55">
        <f>SUM('2.EMPRUNTS'!M40,'2.EMPRUNTS'!M45)</f>
        <v>478885</v>
      </c>
      <c r="H6" s="55">
        <f>SUM('2.EMPRUNTS'!O40,'2.EMPRUNTS'!O45)</f>
        <v>472929</v>
      </c>
      <c r="J6" s="135"/>
      <c r="K6" s="134"/>
      <c r="L6" s="135"/>
      <c r="M6" s="134"/>
    </row>
    <row r="7" spans="1:13" x14ac:dyDescent="0.35">
      <c r="A7" s="6" t="s">
        <v>83</v>
      </c>
      <c r="B7" s="55">
        <f>SUM('2.EMPRUNTS'!C41,'2.EMPRUNTS'!C46)</f>
        <v>1345</v>
      </c>
      <c r="C7" s="55">
        <f>SUM('2.EMPRUNTS'!E41,'2.EMPRUNTS'!E46)</f>
        <v>1645</v>
      </c>
      <c r="D7" s="55">
        <f>SUM('2.EMPRUNTS'!G41,'2.EMPRUNTS'!G46)</f>
        <v>1481</v>
      </c>
      <c r="E7" s="55">
        <f>SUM('2.EMPRUNTS'!I41,'2.EMPRUNTS'!I46)</f>
        <v>1539</v>
      </c>
      <c r="F7" s="55">
        <f>SUM('2.EMPRUNTS'!K41,'2.EMPRUNTS'!K46)</f>
        <v>2303</v>
      </c>
      <c r="G7" s="55">
        <f>SUM('2.EMPRUNTS'!M41,'2.EMPRUNTS'!M46)</f>
        <v>3725</v>
      </c>
      <c r="H7" s="55">
        <f>SUM('2.EMPRUNTS'!O41,'2.EMPRUNTS'!O46)</f>
        <v>2983</v>
      </c>
      <c r="J7" s="135"/>
      <c r="K7" s="134"/>
      <c r="L7" s="135"/>
      <c r="M7" s="134"/>
    </row>
    <row r="8" spans="1:13" x14ac:dyDescent="0.35">
      <c r="A8" s="6" t="s">
        <v>85</v>
      </c>
      <c r="B8" s="55">
        <f>SUM('2.EMPRUNTS'!C42,'2.EMPRUNTS'!C47)</f>
        <v>281</v>
      </c>
      <c r="C8" s="55">
        <f>SUM('2.EMPRUNTS'!E42,'2.EMPRUNTS'!E47)</f>
        <v>385</v>
      </c>
      <c r="D8" s="55">
        <f>SUM('2.EMPRUNTS'!G42,'2.EMPRUNTS'!G47)</f>
        <v>345</v>
      </c>
      <c r="E8" s="55">
        <f>SUM('2.EMPRUNTS'!I42,'2.EMPRUNTS'!I47)</f>
        <v>608</v>
      </c>
      <c r="F8" s="55">
        <f>SUM('2.EMPRUNTS'!K42,'2.EMPRUNTS'!K47)</f>
        <v>678</v>
      </c>
      <c r="G8" s="55">
        <f>SUM('2.EMPRUNTS'!M42,'2.EMPRUNTS'!M47)</f>
        <v>796</v>
      </c>
      <c r="H8" s="55">
        <f>SUM('2.EMPRUNTS'!O42,'2.EMPRUNTS'!O47)</f>
        <v>565</v>
      </c>
      <c r="J8" s="135"/>
      <c r="K8" s="134"/>
      <c r="L8" s="135"/>
      <c r="M8" s="134"/>
    </row>
    <row r="9" spans="1:13" x14ac:dyDescent="0.35">
      <c r="J9" s="134"/>
      <c r="K9" s="134"/>
      <c r="L9" s="134"/>
      <c r="M9" s="134"/>
    </row>
    <row r="10" spans="1:13" x14ac:dyDescent="0.35">
      <c r="J10" s="134"/>
      <c r="K10" s="134"/>
      <c r="L10" s="134"/>
      <c r="M10" s="13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1192-C334-4B51-B0EA-DEA8DF0259B1}">
  <dimension ref="A1:W25"/>
  <sheetViews>
    <sheetView zoomScale="70" zoomScaleNormal="70" workbookViewId="0">
      <selection sqref="A1:W26"/>
    </sheetView>
  </sheetViews>
  <sheetFormatPr baseColWidth="10" defaultRowHeight="14.5" x14ac:dyDescent="0.35"/>
  <cols>
    <col min="1" max="1" width="26.90625" customWidth="1"/>
    <col min="2" max="2" width="6.36328125" hidden="1" customWidth="1"/>
    <col min="3" max="3" width="8.36328125" hidden="1" customWidth="1"/>
    <col min="4" max="4" width="7.54296875" hidden="1" customWidth="1"/>
    <col min="5" max="5" width="8.7265625" hidden="1" customWidth="1"/>
    <col min="6" max="7" width="0" hidden="1" customWidth="1"/>
  </cols>
  <sheetData>
    <row r="1" spans="1:23" x14ac:dyDescent="0.35">
      <c r="A1" t="s">
        <v>0</v>
      </c>
    </row>
    <row r="2" spans="1:23" ht="15" thickBot="1" x14ac:dyDescent="0.4">
      <c r="A2">
        <v>2015</v>
      </c>
    </row>
    <row r="3" spans="1:23" ht="15" thickBot="1" x14ac:dyDescent="0.4">
      <c r="A3" s="5"/>
      <c r="B3" s="1180" t="s">
        <v>24</v>
      </c>
      <c r="C3" s="1181"/>
      <c r="D3" s="1181"/>
      <c r="E3" s="1181"/>
      <c r="F3" s="1181"/>
      <c r="G3" s="1182"/>
      <c r="H3" s="1180" t="s">
        <v>26</v>
      </c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2"/>
    </row>
    <row r="4" spans="1:23" x14ac:dyDescent="0.35">
      <c r="A4" s="1183" t="s">
        <v>0</v>
      </c>
      <c r="B4" s="1184" t="s">
        <v>1</v>
      </c>
      <c r="C4" s="1185"/>
      <c r="D4" s="1184" t="s">
        <v>2</v>
      </c>
      <c r="E4" s="1185"/>
      <c r="F4" s="1188" t="s">
        <v>23</v>
      </c>
      <c r="G4" s="1189"/>
      <c r="H4" s="1192" t="s">
        <v>28</v>
      </c>
      <c r="I4" s="1193"/>
      <c r="J4" s="1193"/>
      <c r="K4" s="1193"/>
      <c r="L4" s="1193"/>
      <c r="M4" s="1194"/>
      <c r="N4" s="1192" t="s">
        <v>27</v>
      </c>
      <c r="O4" s="1193"/>
      <c r="P4" s="1193"/>
      <c r="Q4" s="1193"/>
      <c r="R4" s="1193"/>
      <c r="S4" s="1194"/>
      <c r="T4" s="1195" t="s">
        <v>25</v>
      </c>
      <c r="U4" s="1196"/>
      <c r="V4" s="1197" t="s">
        <v>23</v>
      </c>
      <c r="W4" s="1189"/>
    </row>
    <row r="5" spans="1:23" x14ac:dyDescent="0.35">
      <c r="A5" s="1183"/>
      <c r="B5" s="1186"/>
      <c r="C5" s="1187"/>
      <c r="D5" s="1186"/>
      <c r="E5" s="1187"/>
      <c r="F5" s="1190"/>
      <c r="G5" s="1191"/>
      <c r="H5" s="1199" t="s">
        <v>29</v>
      </c>
      <c r="I5" s="1178"/>
      <c r="J5" s="1178" t="s">
        <v>30</v>
      </c>
      <c r="K5" s="1178"/>
      <c r="L5" s="1178" t="s">
        <v>33</v>
      </c>
      <c r="M5" s="1179"/>
      <c r="N5" s="1199" t="s">
        <v>31</v>
      </c>
      <c r="O5" s="1178"/>
      <c r="P5" s="1178" t="s">
        <v>32</v>
      </c>
      <c r="Q5" s="1178"/>
      <c r="R5" s="1178" t="s">
        <v>34</v>
      </c>
      <c r="S5" s="1179"/>
      <c r="T5" s="1190"/>
      <c r="U5" s="1191"/>
      <c r="V5" s="1198"/>
      <c r="W5" s="1191"/>
    </row>
    <row r="6" spans="1:23" x14ac:dyDescent="0.35">
      <c r="A6" s="1183"/>
      <c r="B6" s="16" t="s">
        <v>3</v>
      </c>
      <c r="C6" s="29" t="s">
        <v>4</v>
      </c>
      <c r="D6" s="16" t="s">
        <v>3</v>
      </c>
      <c r="E6" s="35" t="s">
        <v>4</v>
      </c>
      <c r="F6" s="13" t="s">
        <v>3</v>
      </c>
      <c r="G6" s="15" t="s">
        <v>4</v>
      </c>
      <c r="H6" s="22" t="s">
        <v>3</v>
      </c>
      <c r="I6" s="12" t="s">
        <v>4</v>
      </c>
      <c r="J6" s="12" t="s">
        <v>3</v>
      </c>
      <c r="K6" s="12" t="s">
        <v>4</v>
      </c>
      <c r="L6" s="12" t="s">
        <v>3</v>
      </c>
      <c r="M6" s="15" t="s">
        <v>4</v>
      </c>
      <c r="N6" s="22" t="s">
        <v>3</v>
      </c>
      <c r="O6" s="12" t="s">
        <v>4</v>
      </c>
      <c r="P6" s="12" t="s">
        <v>3</v>
      </c>
      <c r="Q6" s="12" t="s">
        <v>4</v>
      </c>
      <c r="R6" s="12" t="s">
        <v>3</v>
      </c>
      <c r="S6" s="15" t="s">
        <v>4</v>
      </c>
      <c r="T6" s="22" t="s">
        <v>3</v>
      </c>
      <c r="U6" s="15" t="s">
        <v>4</v>
      </c>
      <c r="V6" s="28" t="s">
        <v>3</v>
      </c>
      <c r="W6" s="23" t="s">
        <v>4</v>
      </c>
    </row>
    <row r="7" spans="1:23" x14ac:dyDescent="0.35">
      <c r="A7" s="10" t="s">
        <v>5</v>
      </c>
      <c r="B7" s="17"/>
      <c r="C7" s="30"/>
      <c r="D7" s="17"/>
      <c r="E7" s="30"/>
      <c r="F7" s="14"/>
      <c r="G7" s="18"/>
      <c r="H7" s="24"/>
      <c r="I7" s="6"/>
      <c r="J7" s="6"/>
      <c r="K7" s="6"/>
      <c r="L7" s="6"/>
      <c r="M7" s="18"/>
      <c r="N7" s="24"/>
      <c r="O7" s="6"/>
      <c r="P7" s="6"/>
      <c r="Q7" s="6"/>
      <c r="R7" s="6"/>
      <c r="S7" s="18"/>
      <c r="T7" s="24"/>
      <c r="U7" s="18"/>
      <c r="V7" s="14"/>
      <c r="W7" s="18"/>
    </row>
    <row r="8" spans="1:23" x14ac:dyDescent="0.35">
      <c r="A8" s="11" t="s">
        <v>6</v>
      </c>
      <c r="B8" s="19"/>
      <c r="C8" s="31"/>
      <c r="D8" s="19"/>
      <c r="E8" s="31"/>
      <c r="F8" s="14"/>
      <c r="G8" s="18"/>
      <c r="H8" s="24"/>
      <c r="I8" s="6"/>
      <c r="J8" s="6"/>
      <c r="K8" s="6"/>
      <c r="L8" s="6"/>
      <c r="M8" s="18"/>
      <c r="N8" s="24"/>
      <c r="O8" s="6"/>
      <c r="P8" s="6"/>
      <c r="Q8" s="6"/>
      <c r="R8" s="6"/>
      <c r="S8" s="18"/>
      <c r="T8" s="24"/>
      <c r="U8" s="18"/>
      <c r="V8" s="14"/>
      <c r="W8" s="18"/>
    </row>
    <row r="9" spans="1:23" x14ac:dyDescent="0.35">
      <c r="A9" s="10" t="s">
        <v>7</v>
      </c>
      <c r="B9" s="17"/>
      <c r="C9" s="30"/>
      <c r="D9" s="17"/>
      <c r="E9" s="30"/>
      <c r="F9" s="14"/>
      <c r="G9" s="18"/>
      <c r="H9" s="24"/>
      <c r="I9" s="6"/>
      <c r="J9" s="6"/>
      <c r="K9" s="6"/>
      <c r="L9" s="6"/>
      <c r="M9" s="18"/>
      <c r="N9" s="24"/>
      <c r="O9" s="6"/>
      <c r="P9" s="6"/>
      <c r="Q9" s="6"/>
      <c r="R9" s="6"/>
      <c r="S9" s="18"/>
      <c r="T9" s="24"/>
      <c r="U9" s="18"/>
      <c r="V9" s="14"/>
      <c r="W9" s="18"/>
    </row>
    <row r="10" spans="1:23" x14ac:dyDescent="0.35">
      <c r="A10" s="11" t="s">
        <v>8</v>
      </c>
      <c r="B10" s="19"/>
      <c r="C10" s="31"/>
      <c r="D10" s="19"/>
      <c r="E10" s="31"/>
      <c r="F10" s="14"/>
      <c r="G10" s="18"/>
      <c r="H10" s="24"/>
      <c r="I10" s="6"/>
      <c r="J10" s="6"/>
      <c r="K10" s="6"/>
      <c r="L10" s="6"/>
      <c r="M10" s="18"/>
      <c r="N10" s="24"/>
      <c r="O10" s="6"/>
      <c r="P10" s="6"/>
      <c r="Q10" s="6"/>
      <c r="R10" s="6"/>
      <c r="S10" s="18"/>
      <c r="T10" s="24"/>
      <c r="U10" s="18"/>
      <c r="V10" s="14"/>
      <c r="W10" s="18"/>
    </row>
    <row r="11" spans="1:23" x14ac:dyDescent="0.35">
      <c r="A11" s="10" t="s">
        <v>9</v>
      </c>
      <c r="B11" s="17"/>
      <c r="C11" s="30"/>
      <c r="D11" s="17"/>
      <c r="E11" s="30"/>
      <c r="F11" s="14"/>
      <c r="G11" s="18"/>
      <c r="H11" s="24"/>
      <c r="I11" s="6"/>
      <c r="J11" s="6"/>
      <c r="K11" s="6"/>
      <c r="L11" s="6"/>
      <c r="M11" s="18"/>
      <c r="N11" s="24"/>
      <c r="O11" s="6"/>
      <c r="P11" s="6"/>
      <c r="Q11" s="6"/>
      <c r="R11" s="6"/>
      <c r="S11" s="18"/>
      <c r="T11" s="24"/>
      <c r="U11" s="18"/>
      <c r="V11" s="14"/>
      <c r="W11" s="18"/>
    </row>
    <row r="12" spans="1:23" x14ac:dyDescent="0.35">
      <c r="A12" s="11" t="s">
        <v>10</v>
      </c>
      <c r="B12" s="19"/>
      <c r="C12" s="31"/>
      <c r="D12" s="19"/>
      <c r="E12" s="31"/>
      <c r="F12" s="14"/>
      <c r="G12" s="18"/>
      <c r="H12" s="24"/>
      <c r="I12" s="6"/>
      <c r="J12" s="6"/>
      <c r="K12" s="6"/>
      <c r="L12" s="6"/>
      <c r="M12" s="18"/>
      <c r="N12" s="24"/>
      <c r="O12" s="6"/>
      <c r="P12" s="6"/>
      <c r="Q12" s="6"/>
      <c r="R12" s="6"/>
      <c r="S12" s="18"/>
      <c r="T12" s="24"/>
      <c r="U12" s="18"/>
      <c r="V12" s="14"/>
      <c r="W12" s="18"/>
    </row>
    <row r="13" spans="1:23" x14ac:dyDescent="0.35">
      <c r="A13" s="10" t="s">
        <v>11</v>
      </c>
      <c r="B13" s="17"/>
      <c r="C13" s="30"/>
      <c r="D13" s="17"/>
      <c r="E13" s="30"/>
      <c r="F13" s="14"/>
      <c r="G13" s="18"/>
      <c r="H13" s="24"/>
      <c r="I13" s="6"/>
      <c r="J13" s="6"/>
      <c r="K13" s="6"/>
      <c r="L13" s="6"/>
      <c r="M13" s="18"/>
      <c r="N13" s="24"/>
      <c r="O13" s="6"/>
      <c r="P13" s="6"/>
      <c r="Q13" s="6"/>
      <c r="R13" s="6"/>
      <c r="S13" s="18"/>
      <c r="T13" s="24"/>
      <c r="U13" s="18"/>
      <c r="V13" s="14"/>
      <c r="W13" s="18"/>
    </row>
    <row r="14" spans="1:23" x14ac:dyDescent="0.35">
      <c r="A14" s="11" t="s">
        <v>12</v>
      </c>
      <c r="B14" s="19"/>
      <c r="C14" s="31"/>
      <c r="D14" s="19"/>
      <c r="E14" s="31"/>
      <c r="F14" s="14"/>
      <c r="G14" s="18"/>
      <c r="H14" s="24"/>
      <c r="I14" s="6"/>
      <c r="J14" s="6"/>
      <c r="K14" s="6"/>
      <c r="L14" s="6"/>
      <c r="M14" s="18"/>
      <c r="N14" s="24"/>
      <c r="O14" s="6"/>
      <c r="P14" s="6"/>
      <c r="Q14" s="6"/>
      <c r="R14" s="6"/>
      <c r="S14" s="18"/>
      <c r="T14" s="24"/>
      <c r="U14" s="18"/>
      <c r="V14" s="14"/>
      <c r="W14" s="18"/>
    </row>
    <row r="15" spans="1:23" x14ac:dyDescent="0.35">
      <c r="A15" s="10" t="s">
        <v>13</v>
      </c>
      <c r="B15" s="17"/>
      <c r="C15" s="30"/>
      <c r="D15" s="17"/>
      <c r="E15" s="30"/>
      <c r="F15" s="14"/>
      <c r="G15" s="18"/>
      <c r="H15" s="24"/>
      <c r="I15" s="6"/>
      <c r="J15" s="6"/>
      <c r="K15" s="6"/>
      <c r="L15" s="6"/>
      <c r="M15" s="18"/>
      <c r="N15" s="24"/>
      <c r="O15" s="6"/>
      <c r="P15" s="6"/>
      <c r="Q15" s="6"/>
      <c r="R15" s="6"/>
      <c r="S15" s="18"/>
      <c r="T15" s="24"/>
      <c r="U15" s="18"/>
      <c r="V15" s="14"/>
      <c r="W15" s="18"/>
    </row>
    <row r="16" spans="1:23" x14ac:dyDescent="0.35">
      <c r="A16" s="11" t="s">
        <v>14</v>
      </c>
      <c r="B16" s="19"/>
      <c r="C16" s="31"/>
      <c r="D16" s="19"/>
      <c r="E16" s="31"/>
      <c r="F16" s="14"/>
      <c r="G16" s="18"/>
      <c r="H16" s="24"/>
      <c r="I16" s="6"/>
      <c r="J16" s="6"/>
      <c r="K16" s="6"/>
      <c r="L16" s="6"/>
      <c r="M16" s="18"/>
      <c r="N16" s="24"/>
      <c r="O16" s="6"/>
      <c r="P16" s="6"/>
      <c r="Q16" s="6"/>
      <c r="R16" s="6"/>
      <c r="S16" s="18"/>
      <c r="T16" s="24"/>
      <c r="U16" s="18"/>
      <c r="V16" s="14"/>
      <c r="W16" s="18"/>
    </row>
    <row r="17" spans="1:23" x14ac:dyDescent="0.35">
      <c r="A17" s="10" t="s">
        <v>15</v>
      </c>
      <c r="B17" s="17"/>
      <c r="C17" s="30"/>
      <c r="D17" s="17"/>
      <c r="E17" s="30"/>
      <c r="F17" s="14"/>
      <c r="G17" s="18"/>
      <c r="H17" s="24"/>
      <c r="I17" s="6"/>
      <c r="J17" s="6"/>
      <c r="K17" s="6"/>
      <c r="L17" s="6"/>
      <c r="M17" s="18"/>
      <c r="N17" s="24"/>
      <c r="O17" s="6"/>
      <c r="P17" s="6"/>
      <c r="Q17" s="6"/>
      <c r="R17" s="6"/>
      <c r="S17" s="18"/>
      <c r="T17" s="24"/>
      <c r="U17" s="18"/>
      <c r="V17" s="14"/>
      <c r="W17" s="18"/>
    </row>
    <row r="18" spans="1:23" x14ac:dyDescent="0.35">
      <c r="A18" s="11" t="s">
        <v>16</v>
      </c>
      <c r="B18" s="19"/>
      <c r="C18" s="31"/>
      <c r="D18" s="19"/>
      <c r="E18" s="31"/>
      <c r="F18" s="14"/>
      <c r="G18" s="18"/>
      <c r="H18" s="24"/>
      <c r="I18" s="6"/>
      <c r="J18" s="6"/>
      <c r="K18" s="6"/>
      <c r="L18" s="6"/>
      <c r="M18" s="18"/>
      <c r="N18" s="24"/>
      <c r="O18" s="6"/>
      <c r="P18" s="6"/>
      <c r="Q18" s="6"/>
      <c r="R18" s="6"/>
      <c r="S18" s="18"/>
      <c r="T18" s="24"/>
      <c r="U18" s="18"/>
      <c r="V18" s="14"/>
      <c r="W18" s="18"/>
    </row>
    <row r="19" spans="1:23" x14ac:dyDescent="0.35">
      <c r="A19" s="10" t="s">
        <v>17</v>
      </c>
      <c r="B19" s="17"/>
      <c r="C19" s="30"/>
      <c r="D19" s="17"/>
      <c r="E19" s="30"/>
      <c r="F19" s="14"/>
      <c r="G19" s="18"/>
      <c r="H19" s="24"/>
      <c r="I19" s="6"/>
      <c r="J19" s="6"/>
      <c r="K19" s="6"/>
      <c r="L19" s="6"/>
      <c r="M19" s="18"/>
      <c r="N19" s="24"/>
      <c r="O19" s="6"/>
      <c r="P19" s="6"/>
      <c r="Q19" s="6"/>
      <c r="R19" s="6"/>
      <c r="S19" s="18"/>
      <c r="T19" s="24"/>
      <c r="U19" s="18"/>
      <c r="V19" s="14"/>
      <c r="W19" s="18"/>
    </row>
    <row r="20" spans="1:23" x14ac:dyDescent="0.35">
      <c r="A20" s="11" t="s">
        <v>18</v>
      </c>
      <c r="B20" s="19"/>
      <c r="C20" s="31"/>
      <c r="D20" s="19"/>
      <c r="E20" s="31"/>
      <c r="F20" s="14"/>
      <c r="G20" s="18"/>
      <c r="H20" s="24"/>
      <c r="I20" s="6"/>
      <c r="J20" s="6"/>
      <c r="K20" s="6"/>
      <c r="L20" s="6"/>
      <c r="M20" s="18"/>
      <c r="N20" s="24"/>
      <c r="O20" s="6"/>
      <c r="P20" s="6"/>
      <c r="Q20" s="6"/>
      <c r="R20" s="6"/>
      <c r="S20" s="18"/>
      <c r="T20" s="24"/>
      <c r="U20" s="18"/>
      <c r="V20" s="14"/>
      <c r="W20" s="18"/>
    </row>
    <row r="21" spans="1:23" x14ac:dyDescent="0.35">
      <c r="A21" s="10" t="s">
        <v>19</v>
      </c>
      <c r="B21" s="17"/>
      <c r="C21" s="30"/>
      <c r="D21" s="17"/>
      <c r="E21" s="30"/>
      <c r="F21" s="14"/>
      <c r="G21" s="18"/>
      <c r="H21" s="24"/>
      <c r="I21" s="6"/>
      <c r="J21" s="6"/>
      <c r="K21" s="6"/>
      <c r="L21" s="6"/>
      <c r="M21" s="18"/>
      <c r="N21" s="24"/>
      <c r="O21" s="6"/>
      <c r="P21" s="6"/>
      <c r="Q21" s="6"/>
      <c r="R21" s="6"/>
      <c r="S21" s="18"/>
      <c r="T21" s="24"/>
      <c r="U21" s="18"/>
      <c r="V21" s="14"/>
      <c r="W21" s="18"/>
    </row>
    <row r="22" spans="1:23" x14ac:dyDescent="0.35">
      <c r="A22" s="11" t="s">
        <v>20</v>
      </c>
      <c r="B22" s="19"/>
      <c r="C22" s="31"/>
      <c r="D22" s="19"/>
      <c r="E22" s="31"/>
      <c r="F22" s="14"/>
      <c r="G22" s="18"/>
      <c r="H22" s="24"/>
      <c r="I22" s="6"/>
      <c r="J22" s="6"/>
      <c r="K22" s="6"/>
      <c r="L22" s="6"/>
      <c r="M22" s="18"/>
      <c r="N22" s="24"/>
      <c r="O22" s="6"/>
      <c r="P22" s="6"/>
      <c r="Q22" s="6"/>
      <c r="R22" s="6"/>
      <c r="S22" s="18"/>
      <c r="T22" s="24"/>
      <c r="U22" s="18"/>
      <c r="V22" s="14"/>
      <c r="W22" s="18"/>
    </row>
    <row r="23" spans="1:23" x14ac:dyDescent="0.35">
      <c r="A23" s="10" t="s">
        <v>21</v>
      </c>
      <c r="B23" s="17"/>
      <c r="C23" s="30"/>
      <c r="D23" s="17"/>
      <c r="E23" s="30"/>
      <c r="F23" s="14"/>
      <c r="G23" s="18"/>
      <c r="H23" s="24"/>
      <c r="I23" s="6"/>
      <c r="J23" s="6"/>
      <c r="K23" s="6"/>
      <c r="L23" s="6"/>
      <c r="M23" s="18"/>
      <c r="N23" s="24"/>
      <c r="O23" s="6"/>
      <c r="P23" s="6"/>
      <c r="Q23" s="6"/>
      <c r="R23" s="6"/>
      <c r="S23" s="18"/>
      <c r="T23" s="24"/>
      <c r="U23" s="18"/>
      <c r="V23" s="14"/>
      <c r="W23" s="18"/>
    </row>
    <row r="24" spans="1:23" x14ac:dyDescent="0.35">
      <c r="A24" s="10" t="s">
        <v>22</v>
      </c>
      <c r="B24" s="17"/>
      <c r="C24" s="30"/>
      <c r="D24" s="17"/>
      <c r="E24" s="30"/>
      <c r="F24" s="33"/>
      <c r="G24" s="18"/>
      <c r="H24" s="24"/>
      <c r="I24" s="6"/>
      <c r="J24" s="6"/>
      <c r="K24" s="6"/>
      <c r="L24" s="6"/>
      <c r="M24" s="18"/>
      <c r="N24" s="24"/>
      <c r="O24" s="6"/>
      <c r="P24" s="6"/>
      <c r="Q24" s="6"/>
      <c r="R24" s="6"/>
      <c r="S24" s="18"/>
      <c r="T24" s="24"/>
      <c r="U24" s="18"/>
      <c r="V24" s="14"/>
      <c r="W24" s="18"/>
    </row>
    <row r="25" spans="1:23" ht="15" thickBot="1" x14ac:dyDescent="0.4">
      <c r="A25" s="7" t="s">
        <v>23</v>
      </c>
      <c r="B25" s="20"/>
      <c r="C25" s="32"/>
      <c r="D25" s="20"/>
      <c r="E25" s="36"/>
      <c r="F25" s="34"/>
      <c r="G25" s="21"/>
      <c r="H25" s="25"/>
      <c r="I25" s="26"/>
      <c r="J25" s="26"/>
      <c r="K25" s="26"/>
      <c r="L25" s="26"/>
      <c r="M25" s="21"/>
      <c r="N25" s="25"/>
      <c r="O25" s="26"/>
      <c r="P25" s="26"/>
      <c r="Q25" s="26"/>
      <c r="R25" s="26"/>
      <c r="S25" s="21"/>
      <c r="T25" s="25"/>
      <c r="U25" s="21"/>
      <c r="V25" s="27"/>
      <c r="W25" s="21"/>
    </row>
  </sheetData>
  <mergeCells count="16">
    <mergeCell ref="R5:S5"/>
    <mergeCell ref="B3:G3"/>
    <mergeCell ref="H3:W3"/>
    <mergeCell ref="A4:A6"/>
    <mergeCell ref="B4:C5"/>
    <mergeCell ref="D4:E5"/>
    <mergeCell ref="F4:G5"/>
    <mergeCell ref="H4:M4"/>
    <mergeCell ref="N4:S4"/>
    <mergeCell ref="T4:U5"/>
    <mergeCell ref="V4:W5"/>
    <mergeCell ref="H5:I5"/>
    <mergeCell ref="J5:K5"/>
    <mergeCell ref="L5:M5"/>
    <mergeCell ref="N5:O5"/>
    <mergeCell ref="P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1.GÉNÉRAL</vt:lpstr>
      <vt:lpstr>2.EMPRUNTS</vt:lpstr>
      <vt:lpstr>3.SEGMENTATION</vt:lpstr>
      <vt:lpstr>4.SEGMENTATION</vt:lpstr>
      <vt:lpstr>5.COLLECTION PHYSIQUE</vt:lpstr>
      <vt:lpstr>SCRIPT_REQUÊTE SQL</vt:lpstr>
      <vt:lpstr>ZONE 650V</vt:lpstr>
      <vt:lpstr>NOTES</vt:lpstr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Niort Lucile</dc:creator>
  <cp:lastModifiedBy>Niort Lucile</cp:lastModifiedBy>
  <dcterms:created xsi:type="dcterms:W3CDTF">2022-01-11T19:24:49Z</dcterms:created>
  <dcterms:modified xsi:type="dcterms:W3CDTF">2022-10-18T14:48:04Z</dcterms:modified>
</cp:coreProperties>
</file>